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YandexDisk\Сайты актуальные\Встарь\Образ Встарь Новый 2019\LibraryOwnData\Calculations\"/>
    </mc:Choice>
  </mc:AlternateContent>
  <xr:revisionPtr revIDLastSave="0" documentId="13_ncr:1_{EA783B47-AA86-46BA-9226-F7959D1CC067}" xr6:coauthVersionLast="40" xr6:coauthVersionMax="40" xr10:uidLastSave="{00000000-0000-0000-0000-000000000000}"/>
  <bookViews>
    <workbookView xWindow="8955" yWindow="3825" windowWidth="31020" windowHeight="16440" tabRatio="400" xr2:uid="{00000000-000D-0000-FFFF-FFFF00000000}"/>
  </bookViews>
  <sheets>
    <sheet name="Итоги переписи 2002" sheetId="1" r:id="rId1"/>
    <sheet name="Плечо Менделеева" sheetId="3" r:id="rId2"/>
  </sheets>
  <calcPr calcId="181029"/>
</workbook>
</file>

<file path=xl/calcChain.xml><?xml version="1.0" encoding="utf-8"?>
<calcChain xmlns="http://schemas.openxmlformats.org/spreadsheetml/2006/main">
  <c r="I11" i="3" l="1"/>
  <c r="I12" i="3"/>
  <c r="G4" i="3"/>
  <c r="H10" i="3"/>
  <c r="G10" i="3"/>
  <c r="F10" i="3"/>
  <c r="E10" i="3"/>
  <c r="I189" i="1"/>
  <c r="I190" i="1"/>
  <c r="I191" i="1"/>
  <c r="I192" i="1"/>
  <c r="I193" i="1"/>
  <c r="I194" i="1"/>
  <c r="I195" i="1"/>
  <c r="I196" i="1"/>
  <c r="I188" i="1"/>
  <c r="P188" i="1" s="1"/>
  <c r="I179" i="1"/>
  <c r="I180" i="1"/>
  <c r="I181" i="1"/>
  <c r="I182" i="1"/>
  <c r="I183" i="1"/>
  <c r="I184" i="1"/>
  <c r="I185" i="1"/>
  <c r="I186" i="1"/>
  <c r="M186" i="1" s="1"/>
  <c r="I178" i="1"/>
  <c r="I174" i="1"/>
  <c r="I173" i="1"/>
  <c r="K189" i="1"/>
  <c r="K190" i="1"/>
  <c r="K191" i="1"/>
  <c r="K192" i="1"/>
  <c r="K193" i="1"/>
  <c r="K194" i="1"/>
  <c r="K195" i="1"/>
  <c r="K196" i="1"/>
  <c r="K188" i="1"/>
  <c r="K179" i="1"/>
  <c r="K180" i="1"/>
  <c r="K181" i="1"/>
  <c r="K182" i="1"/>
  <c r="N182" i="1" s="1"/>
  <c r="K183" i="1"/>
  <c r="K184" i="1"/>
  <c r="K185" i="1"/>
  <c r="K186" i="1"/>
  <c r="N186" i="1" s="1"/>
  <c r="K178" i="1"/>
  <c r="K166" i="1"/>
  <c r="K167" i="1"/>
  <c r="K168" i="1"/>
  <c r="K169" i="1"/>
  <c r="K170" i="1"/>
  <c r="K171" i="1"/>
  <c r="K172" i="1"/>
  <c r="Q172" i="1" s="1"/>
  <c r="K173" i="1"/>
  <c r="K174" i="1"/>
  <c r="K165" i="1"/>
  <c r="K162" i="1"/>
  <c r="K163" i="1"/>
  <c r="K161" i="1"/>
  <c r="K156" i="1"/>
  <c r="K157" i="1"/>
  <c r="K158" i="1"/>
  <c r="K151" i="1"/>
  <c r="K152" i="1"/>
  <c r="K153" i="1"/>
  <c r="K154" i="1"/>
  <c r="K155" i="1"/>
  <c r="K150" i="1"/>
  <c r="J173" i="1"/>
  <c r="O173" i="1" s="1"/>
  <c r="A199" i="1"/>
  <c r="I162" i="1"/>
  <c r="I163" i="1"/>
  <c r="I161" i="1"/>
  <c r="I158" i="1"/>
  <c r="I152" i="1"/>
  <c r="I153" i="1"/>
  <c r="I154" i="1"/>
  <c r="I155" i="1"/>
  <c r="I151" i="1"/>
  <c r="I150" i="1"/>
  <c r="J189" i="1"/>
  <c r="O189" i="1" s="1"/>
  <c r="L189" i="1"/>
  <c r="J190" i="1"/>
  <c r="L190" i="1"/>
  <c r="P190" i="1" s="1"/>
  <c r="J191" i="1"/>
  <c r="O191" i="1" s="1"/>
  <c r="L191" i="1"/>
  <c r="J192" i="1"/>
  <c r="R192" i="1" s="1"/>
  <c r="L192" i="1"/>
  <c r="J193" i="1"/>
  <c r="L193" i="1"/>
  <c r="O193" i="1"/>
  <c r="J194" i="1"/>
  <c r="R194" i="1" s="1"/>
  <c r="L194" i="1"/>
  <c r="J195" i="1"/>
  <c r="O195" i="1" s="1"/>
  <c r="L195" i="1"/>
  <c r="J196" i="1"/>
  <c r="L196" i="1"/>
  <c r="L188" i="1"/>
  <c r="J188" i="1"/>
  <c r="R188" i="1" s="1"/>
  <c r="J179" i="1"/>
  <c r="R179" i="1" s="1"/>
  <c r="L179" i="1"/>
  <c r="J180" i="1"/>
  <c r="O180" i="1" s="1"/>
  <c r="L180" i="1"/>
  <c r="J181" i="1"/>
  <c r="R181" i="1" s="1"/>
  <c r="L181" i="1"/>
  <c r="J182" i="1"/>
  <c r="O182" i="1" s="1"/>
  <c r="L182" i="1"/>
  <c r="J183" i="1"/>
  <c r="R183" i="1" s="1"/>
  <c r="L183" i="1"/>
  <c r="J184" i="1"/>
  <c r="O184" i="1" s="1"/>
  <c r="L184" i="1"/>
  <c r="J185" i="1"/>
  <c r="R185" i="1" s="1"/>
  <c r="L185" i="1"/>
  <c r="J186" i="1"/>
  <c r="O186" i="1" s="1"/>
  <c r="L186" i="1"/>
  <c r="L178" i="1"/>
  <c r="J178" i="1"/>
  <c r="O178" i="1"/>
  <c r="J162" i="1"/>
  <c r="O162" i="1" s="1"/>
  <c r="L162" i="1"/>
  <c r="J163" i="1"/>
  <c r="R163" i="1" s="1"/>
  <c r="L163" i="1"/>
  <c r="I165" i="1"/>
  <c r="J165" i="1"/>
  <c r="O165" i="1" s="1"/>
  <c r="L165" i="1"/>
  <c r="I166" i="1"/>
  <c r="J166" i="1"/>
  <c r="R166" i="1" s="1"/>
  <c r="L166" i="1"/>
  <c r="I167" i="1"/>
  <c r="J167" i="1"/>
  <c r="O167" i="1" s="1"/>
  <c r="L167" i="1"/>
  <c r="I168" i="1"/>
  <c r="J168" i="1"/>
  <c r="R168" i="1" s="1"/>
  <c r="L168" i="1"/>
  <c r="I169" i="1"/>
  <c r="J169" i="1"/>
  <c r="O169" i="1" s="1"/>
  <c r="L169" i="1"/>
  <c r="M169" i="1" s="1"/>
  <c r="I170" i="1"/>
  <c r="J170" i="1"/>
  <c r="R170" i="1" s="1"/>
  <c r="L170" i="1"/>
  <c r="I171" i="1"/>
  <c r="J171" i="1"/>
  <c r="O171" i="1" s="1"/>
  <c r="L171" i="1"/>
  <c r="I172" i="1"/>
  <c r="J172" i="1"/>
  <c r="R172" i="1" s="1"/>
  <c r="L172" i="1"/>
  <c r="L173" i="1"/>
  <c r="M173" i="1" s="1"/>
  <c r="J174" i="1"/>
  <c r="R174" i="1" s="1"/>
  <c r="L174" i="1"/>
  <c r="L161" i="1"/>
  <c r="J161" i="1"/>
  <c r="I149" i="1"/>
  <c r="J149" i="1"/>
  <c r="R149" i="1" s="1"/>
  <c r="K149" i="1"/>
  <c r="L149" i="1"/>
  <c r="J150" i="1"/>
  <c r="O150" i="1" s="1"/>
  <c r="L150" i="1"/>
  <c r="J151" i="1"/>
  <c r="R151" i="1" s="1"/>
  <c r="L151" i="1"/>
  <c r="P151" i="1" s="1"/>
  <c r="J152" i="1"/>
  <c r="O152" i="1" s="1"/>
  <c r="L152" i="1"/>
  <c r="M152" i="1" s="1"/>
  <c r="J153" i="1"/>
  <c r="L153" i="1"/>
  <c r="J154" i="1"/>
  <c r="O154" i="1" s="1"/>
  <c r="L154" i="1"/>
  <c r="J155" i="1"/>
  <c r="L155" i="1"/>
  <c r="P155" i="1" s="1"/>
  <c r="I156" i="1"/>
  <c r="J156" i="1"/>
  <c r="O156" i="1" s="1"/>
  <c r="L156" i="1"/>
  <c r="I157" i="1"/>
  <c r="J157" i="1"/>
  <c r="L157" i="1"/>
  <c r="J158" i="1"/>
  <c r="O158" i="1" s="1"/>
  <c r="L158" i="1"/>
  <c r="N158" i="1" s="1"/>
  <c r="L148" i="1"/>
  <c r="K148" i="1"/>
  <c r="J148" i="1"/>
  <c r="O148" i="1" s="1"/>
  <c r="I148" i="1"/>
  <c r="M148" i="1" s="1"/>
  <c r="I144" i="1"/>
  <c r="J144" i="1"/>
  <c r="O144" i="1" s="1"/>
  <c r="K144" i="1"/>
  <c r="L144" i="1"/>
  <c r="M144" i="1" s="1"/>
  <c r="I145" i="1"/>
  <c r="J145" i="1"/>
  <c r="K145" i="1"/>
  <c r="Q145" i="1" s="1"/>
  <c r="L145" i="1"/>
  <c r="L143" i="1"/>
  <c r="K143" i="1"/>
  <c r="J143" i="1"/>
  <c r="I143" i="1"/>
  <c r="I137" i="1"/>
  <c r="J137" i="1"/>
  <c r="K137" i="1"/>
  <c r="L137" i="1"/>
  <c r="P137" i="1" s="1"/>
  <c r="I138" i="1"/>
  <c r="J138" i="1"/>
  <c r="K138" i="1"/>
  <c r="L138" i="1"/>
  <c r="M138" i="1" s="1"/>
  <c r="O138" i="1"/>
  <c r="I139" i="1"/>
  <c r="J139" i="1"/>
  <c r="R139" i="1" s="1"/>
  <c r="K139" i="1"/>
  <c r="L139" i="1"/>
  <c r="I140" i="1"/>
  <c r="J140" i="1"/>
  <c r="O140" i="1" s="1"/>
  <c r="K140" i="1"/>
  <c r="L140" i="1"/>
  <c r="L136" i="1"/>
  <c r="K136" i="1"/>
  <c r="N136" i="1" s="1"/>
  <c r="J136" i="1"/>
  <c r="O136" i="1" s="1"/>
  <c r="I136" i="1"/>
  <c r="M136" i="1" s="1"/>
  <c r="I129" i="1"/>
  <c r="J129" i="1"/>
  <c r="R129" i="1" s="1"/>
  <c r="K129" i="1"/>
  <c r="L129" i="1"/>
  <c r="I130" i="1"/>
  <c r="J130" i="1"/>
  <c r="O130" i="1" s="1"/>
  <c r="K130" i="1"/>
  <c r="L130" i="1"/>
  <c r="I131" i="1"/>
  <c r="J131" i="1"/>
  <c r="R131" i="1" s="1"/>
  <c r="K131" i="1"/>
  <c r="L131" i="1"/>
  <c r="I132" i="1"/>
  <c r="J132" i="1"/>
  <c r="O132" i="1" s="1"/>
  <c r="K132" i="1"/>
  <c r="L132" i="1"/>
  <c r="I133" i="1"/>
  <c r="J133" i="1"/>
  <c r="R133" i="1" s="1"/>
  <c r="K133" i="1"/>
  <c r="L133" i="1"/>
  <c r="L128" i="1"/>
  <c r="K128" i="1"/>
  <c r="J128" i="1"/>
  <c r="O128" i="1" s="1"/>
  <c r="I128" i="1"/>
  <c r="I106" i="1"/>
  <c r="P106" i="1" s="1"/>
  <c r="J106" i="1"/>
  <c r="R106" i="1" s="1"/>
  <c r="K106" i="1"/>
  <c r="L106" i="1"/>
  <c r="I107" i="1"/>
  <c r="J107" i="1"/>
  <c r="O107" i="1" s="1"/>
  <c r="K107" i="1"/>
  <c r="L107" i="1"/>
  <c r="I108" i="1"/>
  <c r="P108" i="1" s="1"/>
  <c r="J108" i="1"/>
  <c r="R108" i="1" s="1"/>
  <c r="K108" i="1"/>
  <c r="L108" i="1"/>
  <c r="Q108" i="1" s="1"/>
  <c r="I109" i="1"/>
  <c r="J109" i="1"/>
  <c r="O109" i="1" s="1"/>
  <c r="K109" i="1"/>
  <c r="L109" i="1"/>
  <c r="I110" i="1"/>
  <c r="J110" i="1"/>
  <c r="K110" i="1"/>
  <c r="L110" i="1"/>
  <c r="Q110" i="1" s="1"/>
  <c r="I111" i="1"/>
  <c r="J111" i="1"/>
  <c r="O111" i="1" s="1"/>
  <c r="K111" i="1"/>
  <c r="L111" i="1"/>
  <c r="I112" i="1"/>
  <c r="J112" i="1"/>
  <c r="K112" i="1"/>
  <c r="L112" i="1"/>
  <c r="I113" i="1"/>
  <c r="J113" i="1"/>
  <c r="O113" i="1" s="1"/>
  <c r="K113" i="1"/>
  <c r="L113" i="1"/>
  <c r="I114" i="1"/>
  <c r="P114" i="1" s="1"/>
  <c r="J114" i="1"/>
  <c r="R114" i="1" s="1"/>
  <c r="K114" i="1"/>
  <c r="L114" i="1"/>
  <c r="I115" i="1"/>
  <c r="J115" i="1"/>
  <c r="O115" i="1" s="1"/>
  <c r="K115" i="1"/>
  <c r="L115" i="1"/>
  <c r="I116" i="1"/>
  <c r="P116" i="1" s="1"/>
  <c r="J116" i="1"/>
  <c r="K116" i="1"/>
  <c r="L116" i="1"/>
  <c r="I117" i="1"/>
  <c r="J117" i="1"/>
  <c r="O117" i="1" s="1"/>
  <c r="K117" i="1"/>
  <c r="L117" i="1"/>
  <c r="N117" i="1"/>
  <c r="I118" i="1"/>
  <c r="J118" i="1"/>
  <c r="K118" i="1"/>
  <c r="L118" i="1"/>
  <c r="Q118" i="1" s="1"/>
  <c r="I119" i="1"/>
  <c r="J119" i="1"/>
  <c r="O119" i="1" s="1"/>
  <c r="K119" i="1"/>
  <c r="L119" i="1"/>
  <c r="M119" i="1" s="1"/>
  <c r="I120" i="1"/>
  <c r="J120" i="1"/>
  <c r="R120" i="1" s="1"/>
  <c r="K120" i="1"/>
  <c r="L120" i="1"/>
  <c r="I121" i="1"/>
  <c r="J121" i="1"/>
  <c r="O121" i="1" s="1"/>
  <c r="K121" i="1"/>
  <c r="L121" i="1"/>
  <c r="I122" i="1"/>
  <c r="J122" i="1"/>
  <c r="K122" i="1"/>
  <c r="L122" i="1"/>
  <c r="I123" i="1"/>
  <c r="J123" i="1"/>
  <c r="O123" i="1" s="1"/>
  <c r="K123" i="1"/>
  <c r="L123" i="1"/>
  <c r="I124" i="1"/>
  <c r="J124" i="1"/>
  <c r="K124" i="1"/>
  <c r="L124" i="1"/>
  <c r="P124" i="1" s="1"/>
  <c r="I125" i="1"/>
  <c r="J125" i="1"/>
  <c r="O125" i="1" s="1"/>
  <c r="K125" i="1"/>
  <c r="L125" i="1"/>
  <c r="I126" i="1"/>
  <c r="P126" i="1" s="1"/>
  <c r="J126" i="1"/>
  <c r="K126" i="1"/>
  <c r="L126" i="1"/>
  <c r="L105" i="1"/>
  <c r="N105" i="1" s="1"/>
  <c r="K105" i="1"/>
  <c r="J105" i="1"/>
  <c r="O105" i="1" s="1"/>
  <c r="I105" i="1"/>
  <c r="I95" i="1"/>
  <c r="J95" i="1"/>
  <c r="K95" i="1"/>
  <c r="L95" i="1"/>
  <c r="I96" i="1"/>
  <c r="J96" i="1"/>
  <c r="O96" i="1" s="1"/>
  <c r="K96" i="1"/>
  <c r="L96" i="1"/>
  <c r="I97" i="1"/>
  <c r="J97" i="1"/>
  <c r="R97" i="1" s="1"/>
  <c r="K97" i="1"/>
  <c r="L97" i="1"/>
  <c r="I98" i="1"/>
  <c r="J98" i="1"/>
  <c r="O98" i="1" s="1"/>
  <c r="K98" i="1"/>
  <c r="L98" i="1"/>
  <c r="I99" i="1"/>
  <c r="J99" i="1"/>
  <c r="R99" i="1" s="1"/>
  <c r="K99" i="1"/>
  <c r="L99" i="1"/>
  <c r="I100" i="1"/>
  <c r="J100" i="1"/>
  <c r="O100" i="1" s="1"/>
  <c r="K100" i="1"/>
  <c r="L100" i="1"/>
  <c r="I101" i="1"/>
  <c r="J101" i="1"/>
  <c r="R101" i="1" s="1"/>
  <c r="K101" i="1"/>
  <c r="L101" i="1"/>
  <c r="I77" i="1"/>
  <c r="J77" i="1"/>
  <c r="R77" i="1" s="1"/>
  <c r="K77" i="1"/>
  <c r="L77" i="1"/>
  <c r="I78" i="1"/>
  <c r="J78" i="1"/>
  <c r="O78" i="1" s="1"/>
  <c r="K78" i="1"/>
  <c r="L78" i="1"/>
  <c r="I79" i="1"/>
  <c r="J79" i="1"/>
  <c r="R79" i="1" s="1"/>
  <c r="K79" i="1"/>
  <c r="L79" i="1"/>
  <c r="Q79" i="1" s="1"/>
  <c r="I80" i="1"/>
  <c r="J80" i="1"/>
  <c r="O80" i="1" s="1"/>
  <c r="K80" i="1"/>
  <c r="L80" i="1"/>
  <c r="I81" i="1"/>
  <c r="J81" i="1"/>
  <c r="R81" i="1" s="1"/>
  <c r="K81" i="1"/>
  <c r="L81" i="1"/>
  <c r="I82" i="1"/>
  <c r="J82" i="1"/>
  <c r="O82" i="1" s="1"/>
  <c r="K82" i="1"/>
  <c r="L82" i="1"/>
  <c r="I83" i="1"/>
  <c r="J83" i="1"/>
  <c r="R83" i="1" s="1"/>
  <c r="K83" i="1"/>
  <c r="L83" i="1"/>
  <c r="I84" i="1"/>
  <c r="J84" i="1"/>
  <c r="O84" i="1" s="1"/>
  <c r="K84" i="1"/>
  <c r="L84" i="1"/>
  <c r="I85" i="1"/>
  <c r="J85" i="1"/>
  <c r="R85" i="1" s="1"/>
  <c r="K85" i="1"/>
  <c r="L85" i="1"/>
  <c r="I86" i="1"/>
  <c r="J86" i="1"/>
  <c r="K86" i="1"/>
  <c r="L86" i="1"/>
  <c r="O86" i="1"/>
  <c r="I87" i="1"/>
  <c r="J87" i="1"/>
  <c r="K87" i="1"/>
  <c r="L87" i="1"/>
  <c r="P87" i="1" s="1"/>
  <c r="I88" i="1"/>
  <c r="J88" i="1"/>
  <c r="O88" i="1" s="1"/>
  <c r="K88" i="1"/>
  <c r="L88" i="1"/>
  <c r="N88" i="1" s="1"/>
  <c r="I89" i="1"/>
  <c r="J89" i="1"/>
  <c r="R89" i="1" s="1"/>
  <c r="K89" i="1"/>
  <c r="L89" i="1"/>
  <c r="I90" i="1"/>
  <c r="J90" i="1"/>
  <c r="O90" i="1" s="1"/>
  <c r="K90" i="1"/>
  <c r="L90" i="1"/>
  <c r="I91" i="1"/>
  <c r="J91" i="1"/>
  <c r="R91" i="1" s="1"/>
  <c r="K91" i="1"/>
  <c r="L91" i="1"/>
  <c r="N91" i="1" s="1"/>
  <c r="I92" i="1"/>
  <c r="J92" i="1"/>
  <c r="O92" i="1" s="1"/>
  <c r="K92" i="1"/>
  <c r="L92" i="1"/>
  <c r="I93" i="1"/>
  <c r="J93" i="1"/>
  <c r="K93" i="1"/>
  <c r="L93" i="1"/>
  <c r="I57" i="1"/>
  <c r="J57" i="1"/>
  <c r="K57" i="1"/>
  <c r="L57" i="1"/>
  <c r="O57" i="1"/>
  <c r="I58" i="1"/>
  <c r="J58" i="1"/>
  <c r="R58" i="1" s="1"/>
  <c r="K58" i="1"/>
  <c r="L58" i="1"/>
  <c r="I59" i="1"/>
  <c r="J59" i="1"/>
  <c r="O59" i="1" s="1"/>
  <c r="K59" i="1"/>
  <c r="L59" i="1"/>
  <c r="M59" i="1" s="1"/>
  <c r="I61" i="1"/>
  <c r="J61" i="1"/>
  <c r="R61" i="1" s="1"/>
  <c r="K61" i="1"/>
  <c r="L61" i="1"/>
  <c r="P61" i="1" s="1"/>
  <c r="I62" i="1"/>
  <c r="J62" i="1"/>
  <c r="O62" i="1" s="1"/>
  <c r="K62" i="1"/>
  <c r="L62" i="1"/>
  <c r="M62" i="1" s="1"/>
  <c r="I63" i="1"/>
  <c r="J63" i="1"/>
  <c r="R63" i="1" s="1"/>
  <c r="K63" i="1"/>
  <c r="N63" i="1" s="1"/>
  <c r="L63" i="1"/>
  <c r="P63" i="1" s="1"/>
  <c r="I64" i="1"/>
  <c r="J64" i="1"/>
  <c r="O64" i="1" s="1"/>
  <c r="K64" i="1"/>
  <c r="L64" i="1"/>
  <c r="I65" i="1"/>
  <c r="J65" i="1"/>
  <c r="R65" i="1" s="1"/>
  <c r="K65" i="1"/>
  <c r="Q65" i="1" s="1"/>
  <c r="L65" i="1"/>
  <c r="I66" i="1"/>
  <c r="J66" i="1"/>
  <c r="O66" i="1" s="1"/>
  <c r="K66" i="1"/>
  <c r="L66" i="1"/>
  <c r="P66" i="1" s="1"/>
  <c r="I67" i="1"/>
  <c r="J67" i="1"/>
  <c r="O67" i="1" s="1"/>
  <c r="K67" i="1"/>
  <c r="L67" i="1"/>
  <c r="I68" i="1"/>
  <c r="J68" i="1"/>
  <c r="R68" i="1" s="1"/>
  <c r="K68" i="1"/>
  <c r="L68" i="1"/>
  <c r="I69" i="1"/>
  <c r="J69" i="1"/>
  <c r="O69" i="1" s="1"/>
  <c r="K69" i="1"/>
  <c r="L69" i="1"/>
  <c r="I70" i="1"/>
  <c r="J70" i="1"/>
  <c r="R70" i="1" s="1"/>
  <c r="K70" i="1"/>
  <c r="L70" i="1"/>
  <c r="I71" i="1"/>
  <c r="J71" i="1"/>
  <c r="O71" i="1" s="1"/>
  <c r="K71" i="1"/>
  <c r="L71" i="1"/>
  <c r="I72" i="1"/>
  <c r="J72" i="1"/>
  <c r="R72" i="1" s="1"/>
  <c r="K72" i="1"/>
  <c r="L72" i="1"/>
  <c r="I73" i="1"/>
  <c r="J73" i="1"/>
  <c r="O73" i="1" s="1"/>
  <c r="K73" i="1"/>
  <c r="L73" i="1"/>
  <c r="I56" i="1"/>
  <c r="J56" i="1"/>
  <c r="R56" i="1" s="1"/>
  <c r="K56" i="1"/>
  <c r="L56" i="1"/>
  <c r="R196" i="1"/>
  <c r="P194" i="1"/>
  <c r="Q185" i="1"/>
  <c r="P183" i="1"/>
  <c r="P170" i="1"/>
  <c r="Q166" i="1"/>
  <c r="R157" i="1"/>
  <c r="R155" i="1"/>
  <c r="Q143" i="1"/>
  <c r="R137" i="1"/>
  <c r="Q129" i="1"/>
  <c r="R126" i="1"/>
  <c r="R122" i="1"/>
  <c r="P120" i="1"/>
  <c r="R116" i="1"/>
  <c r="Q116" i="1"/>
  <c r="R95" i="1"/>
  <c r="R93" i="1"/>
  <c r="R87" i="1"/>
  <c r="P81" i="1"/>
  <c r="R66" i="1"/>
  <c r="E145" i="1"/>
  <c r="E155" i="1"/>
  <c r="E188" i="1"/>
  <c r="E196" i="1"/>
  <c r="E194" i="1"/>
  <c r="M194" i="1" s="1"/>
  <c r="E192" i="1"/>
  <c r="E185" i="1"/>
  <c r="M185" i="1" s="1"/>
  <c r="E183" i="1"/>
  <c r="M183" i="1" s="1"/>
  <c r="E163" i="1"/>
  <c r="E161" i="1"/>
  <c r="E61" i="1"/>
  <c r="E56" i="1"/>
  <c r="I48" i="1"/>
  <c r="J48" i="1"/>
  <c r="R48" i="1" s="1"/>
  <c r="K48" i="1"/>
  <c r="Q48" i="1" s="1"/>
  <c r="L48" i="1"/>
  <c r="I46" i="1"/>
  <c r="P46" i="1" s="1"/>
  <c r="J46" i="1"/>
  <c r="R46" i="1" s="1"/>
  <c r="K46" i="1"/>
  <c r="Q46" i="1" s="1"/>
  <c r="L46" i="1"/>
  <c r="R145" i="1"/>
  <c r="E85" i="1"/>
  <c r="M85" i="1" s="1"/>
  <c r="E89" i="1"/>
  <c r="M89" i="1"/>
  <c r="E87" i="1"/>
  <c r="M87" i="1" s="1"/>
  <c r="E83" i="1"/>
  <c r="M83" i="1"/>
  <c r="E81" i="1"/>
  <c r="M81" i="1" s="1"/>
  <c r="E77" i="1"/>
  <c r="M77" i="1"/>
  <c r="E23" i="1"/>
  <c r="R190" i="1"/>
  <c r="E190" i="1"/>
  <c r="M190" i="1"/>
  <c r="E179" i="1"/>
  <c r="O179" i="1" s="1"/>
  <c r="R153" i="1"/>
  <c r="R161" i="1"/>
  <c r="E157" i="1"/>
  <c r="O157" i="1" s="1"/>
  <c r="E153" i="1"/>
  <c r="O153" i="1" s="1"/>
  <c r="E151" i="1"/>
  <c r="E149" i="1"/>
  <c r="O149" i="1" s="1"/>
  <c r="R124" i="1"/>
  <c r="R118" i="1"/>
  <c r="R110" i="1"/>
  <c r="R112" i="1"/>
  <c r="I50" i="1"/>
  <c r="J50" i="1"/>
  <c r="R50" i="1" s="1"/>
  <c r="K50" i="1"/>
  <c r="L50" i="1"/>
  <c r="I19" i="1"/>
  <c r="P19" i="1" s="1"/>
  <c r="J19" i="1"/>
  <c r="R19" i="1" s="1"/>
  <c r="K19" i="1"/>
  <c r="L19" i="1"/>
  <c r="I20" i="1"/>
  <c r="J20" i="1"/>
  <c r="O20" i="1" s="1"/>
  <c r="K20" i="1"/>
  <c r="L20" i="1"/>
  <c r="I21" i="1"/>
  <c r="J21" i="1"/>
  <c r="R21" i="1" s="1"/>
  <c r="K21" i="1"/>
  <c r="L21" i="1"/>
  <c r="Q21" i="1" s="1"/>
  <c r="I22" i="1"/>
  <c r="J22" i="1"/>
  <c r="O22" i="1" s="1"/>
  <c r="K22" i="1"/>
  <c r="L22" i="1"/>
  <c r="I23" i="1"/>
  <c r="J23" i="1"/>
  <c r="R23" i="1" s="1"/>
  <c r="K23" i="1"/>
  <c r="L23" i="1"/>
  <c r="I24" i="1"/>
  <c r="J24" i="1"/>
  <c r="O24" i="1" s="1"/>
  <c r="K24" i="1"/>
  <c r="L24" i="1"/>
  <c r="I25" i="1"/>
  <c r="J25" i="1"/>
  <c r="R25" i="1" s="1"/>
  <c r="K25" i="1"/>
  <c r="L25" i="1"/>
  <c r="I26" i="1"/>
  <c r="J26" i="1"/>
  <c r="O26" i="1" s="1"/>
  <c r="K26" i="1"/>
  <c r="L26" i="1"/>
  <c r="I27" i="1"/>
  <c r="J27" i="1"/>
  <c r="R27" i="1" s="1"/>
  <c r="K27" i="1"/>
  <c r="L27" i="1"/>
  <c r="I28" i="1"/>
  <c r="J28" i="1"/>
  <c r="O28" i="1" s="1"/>
  <c r="K28" i="1"/>
  <c r="L28" i="1"/>
  <c r="I29" i="1"/>
  <c r="P29" i="1" s="1"/>
  <c r="J29" i="1"/>
  <c r="R29" i="1" s="1"/>
  <c r="K29" i="1"/>
  <c r="L29" i="1"/>
  <c r="I30" i="1"/>
  <c r="J30" i="1"/>
  <c r="O30" i="1" s="1"/>
  <c r="K30" i="1"/>
  <c r="L30" i="1"/>
  <c r="I31" i="1"/>
  <c r="J31" i="1"/>
  <c r="R31" i="1" s="1"/>
  <c r="K31" i="1"/>
  <c r="L31" i="1"/>
  <c r="I32" i="1"/>
  <c r="J32" i="1"/>
  <c r="O32" i="1" s="1"/>
  <c r="K32" i="1"/>
  <c r="L32" i="1"/>
  <c r="I33" i="1"/>
  <c r="J33" i="1"/>
  <c r="R33" i="1" s="1"/>
  <c r="K33" i="1"/>
  <c r="L33" i="1"/>
  <c r="I34" i="1"/>
  <c r="J34" i="1"/>
  <c r="O34" i="1" s="1"/>
  <c r="K34" i="1"/>
  <c r="L34" i="1"/>
  <c r="I35" i="1"/>
  <c r="J35" i="1"/>
  <c r="R35" i="1" s="1"/>
  <c r="K35" i="1"/>
  <c r="L35" i="1"/>
  <c r="P35" i="1" s="1"/>
  <c r="I36" i="1"/>
  <c r="J36" i="1"/>
  <c r="O36" i="1" s="1"/>
  <c r="K36" i="1"/>
  <c r="L36" i="1"/>
  <c r="Q36" i="1" s="1"/>
  <c r="I37" i="1"/>
  <c r="J37" i="1"/>
  <c r="O37" i="1" s="1"/>
  <c r="K37" i="1"/>
  <c r="L37" i="1"/>
  <c r="N37" i="1" s="1"/>
  <c r="I38" i="1"/>
  <c r="J38" i="1"/>
  <c r="R38" i="1" s="1"/>
  <c r="K38" i="1"/>
  <c r="L38" i="1"/>
  <c r="I39" i="1"/>
  <c r="J39" i="1"/>
  <c r="O39" i="1" s="1"/>
  <c r="K39" i="1"/>
  <c r="L39" i="1"/>
  <c r="I40" i="1"/>
  <c r="J40" i="1"/>
  <c r="R40" i="1" s="1"/>
  <c r="K40" i="1"/>
  <c r="L40" i="1"/>
  <c r="I41" i="1"/>
  <c r="J41" i="1"/>
  <c r="O41" i="1" s="1"/>
  <c r="K41" i="1"/>
  <c r="L41" i="1"/>
  <c r="I42" i="1"/>
  <c r="J42" i="1"/>
  <c r="R42" i="1" s="1"/>
  <c r="K42" i="1"/>
  <c r="L42" i="1"/>
  <c r="Q42" i="1" s="1"/>
  <c r="I43" i="1"/>
  <c r="J43" i="1"/>
  <c r="O43" i="1" s="1"/>
  <c r="K43" i="1"/>
  <c r="L43" i="1"/>
  <c r="I44" i="1"/>
  <c r="J44" i="1"/>
  <c r="R44" i="1" s="1"/>
  <c r="K44" i="1"/>
  <c r="L44" i="1"/>
  <c r="P44" i="1" s="1"/>
  <c r="I45" i="1"/>
  <c r="J45" i="1"/>
  <c r="O45" i="1" s="1"/>
  <c r="K45" i="1"/>
  <c r="L45" i="1"/>
  <c r="E108" i="1"/>
  <c r="E181" i="1"/>
  <c r="E174" i="1"/>
  <c r="M174" i="1" s="1"/>
  <c r="E172" i="1"/>
  <c r="O172" i="1" s="1"/>
  <c r="E170" i="1"/>
  <c r="E168" i="1"/>
  <c r="E166" i="1"/>
  <c r="M166" i="1" s="1"/>
  <c r="E143" i="1"/>
  <c r="N143" i="1" s="1"/>
  <c r="E139" i="1"/>
  <c r="E137" i="1"/>
  <c r="E133" i="1"/>
  <c r="O133" i="1" s="1"/>
  <c r="E131" i="1"/>
  <c r="O131" i="1" s="1"/>
  <c r="E129" i="1"/>
  <c r="E126" i="1"/>
  <c r="E124" i="1"/>
  <c r="O124" i="1" s="1"/>
  <c r="E122" i="1"/>
  <c r="O122" i="1" s="1"/>
  <c r="E120" i="1"/>
  <c r="E118" i="1"/>
  <c r="E116" i="1"/>
  <c r="O116" i="1" s="1"/>
  <c r="E114" i="1"/>
  <c r="E112" i="1"/>
  <c r="E110" i="1"/>
  <c r="E106" i="1"/>
  <c r="O106" i="1" s="1"/>
  <c r="E101" i="1"/>
  <c r="E99" i="1"/>
  <c r="O99" i="1" s="1"/>
  <c r="E97" i="1"/>
  <c r="E95" i="1"/>
  <c r="O95" i="1" s="1"/>
  <c r="E93" i="1"/>
  <c r="O93" i="1" s="1"/>
  <c r="E91" i="1"/>
  <c r="E79" i="1"/>
  <c r="E72" i="1"/>
  <c r="N72" i="1" s="1"/>
  <c r="E68" i="1"/>
  <c r="N68" i="1" s="1"/>
  <c r="E65" i="1"/>
  <c r="E58" i="1"/>
  <c r="E50" i="1"/>
  <c r="M50" i="1" s="1"/>
  <c r="E48" i="1"/>
  <c r="M48" i="1" s="1"/>
  <c r="E46" i="1"/>
  <c r="E44" i="1"/>
  <c r="E42" i="1"/>
  <c r="O42" i="1" s="1"/>
  <c r="E40" i="1"/>
  <c r="O40" i="1" s="1"/>
  <c r="E38" i="1"/>
  <c r="E35" i="1"/>
  <c r="E33" i="1"/>
  <c r="E31" i="1"/>
  <c r="E29" i="1"/>
  <c r="E27" i="1"/>
  <c r="E25" i="1"/>
  <c r="E21" i="1"/>
  <c r="O21" i="1" s="1"/>
  <c r="E19" i="1"/>
  <c r="E63" i="1"/>
  <c r="E70" i="1"/>
  <c r="N70" i="1" s="1"/>
  <c r="I94" i="1"/>
  <c r="J94" i="1"/>
  <c r="O94" i="1" s="1"/>
  <c r="K94" i="1"/>
  <c r="L94" i="1"/>
  <c r="M94" i="1" s="1"/>
  <c r="L76" i="1"/>
  <c r="K76" i="1"/>
  <c r="J76" i="1"/>
  <c r="O76" i="1" s="1"/>
  <c r="I76" i="1"/>
  <c r="M76" i="1" s="1"/>
  <c r="L55" i="1"/>
  <c r="K55" i="1"/>
  <c r="J55" i="1"/>
  <c r="O55" i="1" s="1"/>
  <c r="I55" i="1"/>
  <c r="M55" i="1" s="1"/>
  <c r="I47" i="1"/>
  <c r="J47" i="1"/>
  <c r="O47" i="1" s="1"/>
  <c r="K47" i="1"/>
  <c r="L47" i="1"/>
  <c r="M47" i="1" s="1"/>
  <c r="I49" i="1"/>
  <c r="J49" i="1"/>
  <c r="O49" i="1" s="1"/>
  <c r="K49" i="1"/>
  <c r="L49" i="1"/>
  <c r="N49" i="1" s="1"/>
  <c r="I51" i="1"/>
  <c r="M51" i="1" s="1"/>
  <c r="J51" i="1"/>
  <c r="O51" i="1" s="1"/>
  <c r="K51" i="1"/>
  <c r="L51" i="1"/>
  <c r="L18" i="1"/>
  <c r="K18" i="1"/>
  <c r="J18" i="1"/>
  <c r="O18" i="1" s="1"/>
  <c r="I18" i="1"/>
  <c r="M18" i="1" s="1"/>
  <c r="C199" i="1"/>
  <c r="O151" i="1"/>
  <c r="N168" i="1"/>
  <c r="O185" i="1"/>
  <c r="O196" i="1"/>
  <c r="N190" i="1"/>
  <c r="O101" i="1"/>
  <c r="O126" i="1"/>
  <c r="O120" i="1"/>
  <c r="O118" i="1"/>
  <c r="O112" i="1"/>
  <c r="O139" i="1"/>
  <c r="O137" i="1"/>
  <c r="Q35" i="1"/>
  <c r="Q23" i="1"/>
  <c r="P21" i="1"/>
  <c r="Q19" i="1"/>
  <c r="Q101" i="1"/>
  <c r="P101" i="1"/>
  <c r="Q99" i="1"/>
  <c r="Q112" i="1"/>
  <c r="Q114" i="1"/>
  <c r="Q131" i="1"/>
  <c r="P131" i="1"/>
  <c r="Q133" i="1"/>
  <c r="P172" i="1"/>
  <c r="P149" i="1"/>
  <c r="Q163" i="1"/>
  <c r="P163" i="1"/>
  <c r="Q153" i="1"/>
  <c r="Q151" i="1"/>
  <c r="Q179" i="1"/>
  <c r="P179" i="1"/>
  <c r="Q190" i="1"/>
  <c r="P145" i="1"/>
  <c r="Q139" i="1"/>
  <c r="P139" i="1"/>
  <c r="R36" i="1"/>
  <c r="N65" i="1"/>
  <c r="O61" i="1"/>
  <c r="N93" i="1"/>
  <c r="O91" i="1"/>
  <c r="O89" i="1"/>
  <c r="N89" i="1"/>
  <c r="O87" i="1"/>
  <c r="O85" i="1"/>
  <c r="N85" i="1"/>
  <c r="O83" i="1"/>
  <c r="N83" i="1"/>
  <c r="O81" i="1"/>
  <c r="N81" i="1"/>
  <c r="N79" i="1"/>
  <c r="O77" i="1"/>
  <c r="N77" i="1"/>
  <c r="O23" i="1"/>
  <c r="O35" i="1"/>
  <c r="O31" i="1"/>
  <c r="O29" i="1"/>
  <c r="O19" i="1"/>
  <c r="O44" i="1"/>
  <c r="N35" i="1"/>
  <c r="N21" i="1"/>
  <c r="N19" i="1"/>
  <c r="N51" i="1"/>
  <c r="O194" i="1" l="1"/>
  <c r="N172" i="1"/>
  <c r="Q38" i="1"/>
  <c r="Q91" i="1"/>
  <c r="M86" i="1"/>
  <c r="M82" i="1"/>
  <c r="M98" i="1"/>
  <c r="P97" i="1"/>
  <c r="M96" i="1"/>
  <c r="P95" i="1"/>
  <c r="M105" i="1"/>
  <c r="Q126" i="1"/>
  <c r="Q124" i="1"/>
  <c r="Q122" i="1"/>
  <c r="M111" i="1"/>
  <c r="M109" i="1"/>
  <c r="P133" i="1"/>
  <c r="O27" i="1"/>
  <c r="N87" i="1"/>
  <c r="P118" i="1"/>
  <c r="N55" i="1"/>
  <c r="N76" i="1"/>
  <c r="O46" i="1"/>
  <c r="O129" i="1"/>
  <c r="N61" i="1"/>
  <c r="N188" i="1"/>
  <c r="P72" i="1"/>
  <c r="P70" i="1"/>
  <c r="N148" i="1"/>
  <c r="M154" i="1"/>
  <c r="Q149" i="1"/>
  <c r="P161" i="1"/>
  <c r="N178" i="1"/>
  <c r="N195" i="1"/>
  <c r="M46" i="1"/>
  <c r="O56" i="1"/>
  <c r="N43" i="1"/>
  <c r="P42" i="1"/>
  <c r="P40" i="1"/>
  <c r="P38" i="1"/>
  <c r="Q155" i="1"/>
  <c r="E199" i="1"/>
  <c r="M145" i="1"/>
  <c r="O145" i="1"/>
  <c r="P58" i="1"/>
  <c r="Q58" i="1"/>
  <c r="Q157" i="1"/>
  <c r="N162" i="1"/>
  <c r="Q188" i="1"/>
  <c r="N191" i="1"/>
  <c r="M191" i="1"/>
  <c r="P143" i="1"/>
  <c r="M143" i="1"/>
  <c r="Q168" i="1"/>
  <c r="P168" i="1"/>
  <c r="P166" i="1"/>
  <c r="N18" i="1"/>
  <c r="M35" i="1"/>
  <c r="M79" i="1"/>
  <c r="O97" i="1"/>
  <c r="O110" i="1"/>
  <c r="M168" i="1"/>
  <c r="O181" i="1"/>
  <c r="N41" i="1"/>
  <c r="Q40" i="1"/>
  <c r="N39" i="1"/>
  <c r="N31" i="1"/>
  <c r="N29" i="1"/>
  <c r="N28" i="1"/>
  <c r="Q27" i="1"/>
  <c r="Q25" i="1"/>
  <c r="N24" i="1"/>
  <c r="P23" i="1"/>
  <c r="Q68" i="1"/>
  <c r="M90" i="1"/>
  <c r="P89" i="1"/>
  <c r="N86" i="1"/>
  <c r="Q85" i="1"/>
  <c r="P85" i="1"/>
  <c r="Q83" i="1"/>
  <c r="P99" i="1"/>
  <c r="M123" i="1"/>
  <c r="M121" i="1"/>
  <c r="M115" i="1"/>
  <c r="P112" i="1"/>
  <c r="M132" i="1"/>
  <c r="M130" i="1"/>
  <c r="P129" i="1"/>
  <c r="M165" i="1"/>
  <c r="M180" i="1"/>
  <c r="M195" i="1"/>
  <c r="O190" i="1"/>
  <c r="P153" i="1"/>
  <c r="N156" i="1"/>
  <c r="Q181" i="1"/>
  <c r="Q196" i="1"/>
  <c r="Q192" i="1"/>
  <c r="N27" i="1"/>
  <c r="N46" i="1"/>
  <c r="Q29" i="1"/>
  <c r="N47" i="1"/>
  <c r="O50" i="1"/>
  <c r="Q61" i="1"/>
  <c r="P110" i="1"/>
  <c r="Q97" i="1"/>
  <c r="P25" i="1"/>
  <c r="P31" i="1"/>
  <c r="N48" i="1"/>
  <c r="O79" i="1"/>
  <c r="P27" i="1"/>
  <c r="O168" i="1"/>
  <c r="Q33" i="1"/>
  <c r="P33" i="1"/>
  <c r="N32" i="1"/>
  <c r="M73" i="1"/>
  <c r="N64" i="1"/>
  <c r="Q63" i="1"/>
  <c r="Q87" i="1"/>
  <c r="N82" i="1"/>
  <c r="Q81" i="1"/>
  <c r="M78" i="1"/>
  <c r="P77" i="1"/>
  <c r="Q120" i="1"/>
  <c r="N115" i="1"/>
  <c r="N128" i="1"/>
  <c r="N138" i="1"/>
  <c r="Q137" i="1"/>
  <c r="R143" i="1"/>
  <c r="R16" i="1" s="1"/>
  <c r="O143" i="1"/>
  <c r="M40" i="1"/>
  <c r="Q44" i="1"/>
  <c r="M188" i="1"/>
  <c r="N166" i="1"/>
  <c r="M27" i="1"/>
  <c r="N44" i="1"/>
  <c r="M181" i="1"/>
  <c r="Q31" i="1"/>
  <c r="N161" i="1"/>
  <c r="M161" i="1"/>
  <c r="M192" i="1"/>
  <c r="O192" i="1"/>
  <c r="M155" i="1"/>
  <c r="O155" i="1"/>
  <c r="Q70" i="1"/>
  <c r="N73" i="1"/>
  <c r="Q72" i="1"/>
  <c r="M69" i="1"/>
  <c r="M67" i="1"/>
  <c r="N98" i="1"/>
  <c r="Q95" i="1"/>
  <c r="Q161" i="1"/>
  <c r="Q170" i="1"/>
  <c r="O38" i="1"/>
  <c r="O114" i="1"/>
  <c r="M44" i="1"/>
  <c r="N58" i="1"/>
  <c r="N181" i="1"/>
  <c r="N174" i="1"/>
  <c r="M91" i="1"/>
  <c r="M170" i="1"/>
  <c r="N170" i="1"/>
  <c r="M108" i="1"/>
  <c r="O108" i="1"/>
  <c r="N22" i="1"/>
  <c r="N20" i="1"/>
  <c r="Q50" i="1"/>
  <c r="M163" i="1"/>
  <c r="O163" i="1"/>
  <c r="Q89" i="1"/>
  <c r="M80" i="1"/>
  <c r="P79" i="1"/>
  <c r="M184" i="1"/>
  <c r="N184" i="1"/>
  <c r="M49" i="1"/>
  <c r="N40" i="1"/>
  <c r="M93" i="1"/>
  <c r="M172" i="1"/>
  <c r="N45" i="1"/>
  <c r="M37" i="1"/>
  <c r="N36" i="1"/>
  <c r="M23" i="1"/>
  <c r="M56" i="1"/>
  <c r="M196" i="1"/>
  <c r="P56" i="1"/>
  <c r="M66" i="1"/>
  <c r="P65" i="1"/>
  <c r="N62" i="1"/>
  <c r="M57" i="1"/>
  <c r="P93" i="1"/>
  <c r="M92" i="1"/>
  <c r="P91" i="1"/>
  <c r="M125" i="1"/>
  <c r="N111" i="1"/>
  <c r="M107" i="1"/>
  <c r="M128" i="1"/>
  <c r="Q174" i="1"/>
  <c r="N171" i="1"/>
  <c r="M162" i="1"/>
  <c r="M182" i="1"/>
  <c r="M193" i="1"/>
  <c r="M189" i="1"/>
  <c r="N94" i="1"/>
  <c r="N25" i="1"/>
  <c r="N33" i="1"/>
  <c r="M38" i="1"/>
  <c r="M42" i="1"/>
  <c r="O25" i="1"/>
  <c r="O33" i="1"/>
  <c r="N56" i="1"/>
  <c r="N108" i="1"/>
  <c r="O183" i="1"/>
  <c r="O166" i="1"/>
  <c r="O170" i="1"/>
  <c r="O174" i="1"/>
  <c r="M21" i="1"/>
  <c r="M31" i="1"/>
  <c r="O48" i="1"/>
  <c r="M71" i="1"/>
  <c r="N71" i="1"/>
  <c r="M100" i="1"/>
  <c r="N96" i="1"/>
  <c r="N125" i="1"/>
  <c r="N123" i="1"/>
  <c r="P122" i="1"/>
  <c r="N119" i="1"/>
  <c r="M117" i="1"/>
  <c r="M113" i="1"/>
  <c r="N109" i="1"/>
  <c r="N107" i="1"/>
  <c r="Q106" i="1"/>
  <c r="N132" i="1"/>
  <c r="M140" i="1"/>
  <c r="N144" i="1"/>
  <c r="N193" i="1"/>
  <c r="I10" i="3"/>
  <c r="M19" i="1"/>
  <c r="M25" i="1"/>
  <c r="M29" i="1"/>
  <c r="M33" i="1"/>
  <c r="N38" i="1"/>
  <c r="N42" i="1"/>
  <c r="N50" i="1"/>
  <c r="N34" i="1"/>
  <c r="N30" i="1"/>
  <c r="N26" i="1"/>
  <c r="N23" i="1"/>
  <c r="P48" i="1"/>
  <c r="M61" i="1"/>
  <c r="Q66" i="1"/>
  <c r="Q56" i="1"/>
  <c r="N69" i="1"/>
  <c r="P68" i="1"/>
  <c r="N66" i="1"/>
  <c r="M64" i="1"/>
  <c r="N59" i="1"/>
  <c r="N57" i="1"/>
  <c r="Q93" i="1"/>
  <c r="N90" i="1"/>
  <c r="M88" i="1"/>
  <c r="M84" i="1"/>
  <c r="P83" i="1"/>
  <c r="N80" i="1"/>
  <c r="N78" i="1"/>
  <c r="Q77" i="1"/>
  <c r="P157" i="1"/>
  <c r="N150" i="1"/>
  <c r="N152" i="1"/>
  <c r="N165" i="1"/>
  <c r="N173" i="1"/>
  <c r="N169" i="1"/>
  <c r="N167" i="1"/>
  <c r="Q183" i="1"/>
  <c r="Q194" i="1"/>
  <c r="M178" i="1"/>
  <c r="P185" i="1"/>
  <c r="P181" i="1"/>
  <c r="M70" i="1"/>
  <c r="O70" i="1"/>
  <c r="M65" i="1"/>
  <c r="O65" i="1"/>
  <c r="M72" i="1"/>
  <c r="O72" i="1"/>
  <c r="M95" i="1"/>
  <c r="N95" i="1"/>
  <c r="M99" i="1"/>
  <c r="N99" i="1"/>
  <c r="M106" i="1"/>
  <c r="N106" i="1"/>
  <c r="M112" i="1"/>
  <c r="N112" i="1"/>
  <c r="M116" i="1"/>
  <c r="N116" i="1"/>
  <c r="M120" i="1"/>
  <c r="N120" i="1"/>
  <c r="M124" i="1"/>
  <c r="N124" i="1"/>
  <c r="M129" i="1"/>
  <c r="N129" i="1"/>
  <c r="M133" i="1"/>
  <c r="N133" i="1"/>
  <c r="M139" i="1"/>
  <c r="N139" i="1"/>
  <c r="M36" i="1"/>
  <c r="P36" i="1"/>
  <c r="M34" i="1"/>
  <c r="M32" i="1"/>
  <c r="M30" i="1"/>
  <c r="M28" i="1"/>
  <c r="M26" i="1"/>
  <c r="M24" i="1"/>
  <c r="P50" i="1"/>
  <c r="M151" i="1"/>
  <c r="N151" i="1"/>
  <c r="M157" i="1"/>
  <c r="N157" i="1"/>
  <c r="M179" i="1"/>
  <c r="N179" i="1"/>
  <c r="M63" i="1"/>
  <c r="O63" i="1"/>
  <c r="M58" i="1"/>
  <c r="O58" i="1"/>
  <c r="M68" i="1"/>
  <c r="O68" i="1"/>
  <c r="M97" i="1"/>
  <c r="N97" i="1"/>
  <c r="M101" i="1"/>
  <c r="N101" i="1"/>
  <c r="M110" i="1"/>
  <c r="N110" i="1"/>
  <c r="M114" i="1"/>
  <c r="N114" i="1"/>
  <c r="M118" i="1"/>
  <c r="N118" i="1"/>
  <c r="M122" i="1"/>
  <c r="N122" i="1"/>
  <c r="M126" i="1"/>
  <c r="N126" i="1"/>
  <c r="M131" i="1"/>
  <c r="N131" i="1"/>
  <c r="M137" i="1"/>
  <c r="N137" i="1"/>
  <c r="M45" i="1"/>
  <c r="M43" i="1"/>
  <c r="M41" i="1"/>
  <c r="M39" i="1"/>
  <c r="M22" i="1"/>
  <c r="M20" i="1"/>
  <c r="M149" i="1"/>
  <c r="N149" i="1"/>
  <c r="M153" i="1"/>
  <c r="N153" i="1"/>
  <c r="N192" i="1"/>
  <c r="N194" i="1"/>
  <c r="N196" i="1"/>
  <c r="O188" i="1"/>
  <c r="N183" i="1"/>
  <c r="N185" i="1"/>
  <c r="N163" i="1"/>
  <c r="O161" i="1"/>
  <c r="N155" i="1"/>
  <c r="N145" i="1"/>
  <c r="P174" i="1"/>
  <c r="N67" i="1"/>
  <c r="N92" i="1"/>
  <c r="N84" i="1"/>
  <c r="N100" i="1"/>
  <c r="N121" i="1"/>
  <c r="N113" i="1"/>
  <c r="N130" i="1"/>
  <c r="N140" i="1"/>
  <c r="M156" i="1"/>
  <c r="N154" i="1"/>
  <c r="N180" i="1"/>
  <c r="N189" i="1"/>
  <c r="M171" i="1"/>
  <c r="M167" i="1"/>
  <c r="M150" i="1"/>
  <c r="M158" i="1"/>
  <c r="P196" i="1"/>
  <c r="P192" i="1"/>
  <c r="Q16" i="1" l="1"/>
  <c r="M16" i="1"/>
  <c r="O16" i="1"/>
  <c r="N16" i="1"/>
  <c r="H12" i="1" s="1"/>
  <c r="K12" i="1" s="1"/>
  <c r="H13" i="1" s="1"/>
  <c r="P16" i="1"/>
  <c r="V12" i="1" s="1"/>
  <c r="Y12" i="1" s="1"/>
  <c r="V13" i="1" s="1"/>
  <c r="Z12" i="1" l="1"/>
  <c r="K13" i="1"/>
  <c r="L13" i="1"/>
  <c r="L12" i="1"/>
  <c r="Z13" i="1"/>
  <c r="Y13" i="1"/>
</calcChain>
</file>

<file path=xl/sharedStrings.xml><?xml version="1.0" encoding="utf-8"?>
<sst xmlns="http://schemas.openxmlformats.org/spreadsheetml/2006/main" count="312" uniqueCount="166">
  <si>
    <t>Белгородская</t>
  </si>
  <si>
    <t xml:space="preserve">Центральный </t>
  </si>
  <si>
    <t>Брянская</t>
  </si>
  <si>
    <t>Владимирская</t>
  </si>
  <si>
    <t>Воронежская</t>
  </si>
  <si>
    <t>Ивановская</t>
  </si>
  <si>
    <t>Калужская</t>
  </si>
  <si>
    <t>Костромская</t>
  </si>
  <si>
    <t>Курская</t>
  </si>
  <si>
    <t>Липецкая</t>
  </si>
  <si>
    <t>Московская</t>
  </si>
  <si>
    <t>Орловская</t>
  </si>
  <si>
    <t>Рязанская</t>
  </si>
  <si>
    <t>Смоленская</t>
  </si>
  <si>
    <t>Тамбовская</t>
  </si>
  <si>
    <t>Тульская</t>
  </si>
  <si>
    <t>Ярославская</t>
  </si>
  <si>
    <t>Тверская</t>
  </si>
  <si>
    <t>Москва</t>
  </si>
  <si>
    <t>Архангельская</t>
  </si>
  <si>
    <t>в т.ч. Ненецкий окр</t>
  </si>
  <si>
    <t>Вологодская</t>
  </si>
  <si>
    <t>Ленинградская</t>
  </si>
  <si>
    <t>Мурманская</t>
  </si>
  <si>
    <t>Новгородская</t>
  </si>
  <si>
    <t>Псковская</t>
  </si>
  <si>
    <t>С.-Петербург</t>
  </si>
  <si>
    <t>Южный</t>
  </si>
  <si>
    <t>Ставропольский</t>
  </si>
  <si>
    <t>Астраханская</t>
  </si>
  <si>
    <t>Волгоградская</t>
  </si>
  <si>
    <t>Ростовская</t>
  </si>
  <si>
    <t>http://www.rg.ru/pril/2/19/14/RG15.pdf</t>
  </si>
  <si>
    <t>Приволжский</t>
  </si>
  <si>
    <t>в т.ч. Коми-Пермяцкий</t>
  </si>
  <si>
    <t>Кировская</t>
  </si>
  <si>
    <t>Нижегородская</t>
  </si>
  <si>
    <t>Оренбургская</t>
  </si>
  <si>
    <t>Пензенская</t>
  </si>
  <si>
    <t>Пермская</t>
  </si>
  <si>
    <t>Самарская</t>
  </si>
  <si>
    <t>Саратовская</t>
  </si>
  <si>
    <t>Ульяновская</t>
  </si>
  <si>
    <t>Уральский</t>
  </si>
  <si>
    <t>в т.ч. Ханты-Мансийский</t>
  </si>
  <si>
    <t>Курганская</t>
  </si>
  <si>
    <t>Свердловская</t>
  </si>
  <si>
    <t>Тюменская</t>
  </si>
  <si>
    <t>Ямало-Ненецкий</t>
  </si>
  <si>
    <t>Челябинская</t>
  </si>
  <si>
    <t>Сибирский</t>
  </si>
  <si>
    <t>Красноярский край</t>
  </si>
  <si>
    <t>в т.ч. Таймырский АО</t>
  </si>
  <si>
    <t>Эвенкийский АО</t>
  </si>
  <si>
    <t>Иркутская</t>
  </si>
  <si>
    <t>в т.ч. Усть-Ордынский Бурятский АО</t>
  </si>
  <si>
    <t>Кемеровская</t>
  </si>
  <si>
    <t>Новосибирская</t>
  </si>
  <si>
    <t>Омская</t>
  </si>
  <si>
    <t>Томская</t>
  </si>
  <si>
    <t>Читинская</t>
  </si>
  <si>
    <t>в .ч. Агинский Бурятский АО</t>
  </si>
  <si>
    <t>Дальневосточный</t>
  </si>
  <si>
    <t>Хабаровский</t>
  </si>
  <si>
    <t>в т.ч. Корякский</t>
  </si>
  <si>
    <t>Магаданская</t>
  </si>
  <si>
    <t>d</t>
  </si>
  <si>
    <t>l</t>
  </si>
  <si>
    <t>tgL=</t>
  </si>
  <si>
    <t>tgD=</t>
  </si>
  <si>
    <r>
      <t>∑p</t>
    </r>
    <r>
      <rPr>
        <sz val="10"/>
        <color indexed="8"/>
        <rFont val="Calibri"/>
        <family val="2"/>
        <charset val="204"/>
      </rPr>
      <t>i</t>
    </r>
    <r>
      <rPr>
        <sz val="11"/>
        <color indexed="8"/>
        <rFont val="Calibri"/>
        <family val="2"/>
        <charset val="204"/>
      </rPr>
      <t>*sind</t>
    </r>
    <r>
      <rPr>
        <sz val="10"/>
        <color indexed="8"/>
        <rFont val="Calibri"/>
        <family val="2"/>
        <charset val="204"/>
      </rPr>
      <t>i</t>
    </r>
    <r>
      <rPr>
        <sz val="11"/>
        <color indexed="8"/>
        <rFont val="Calibri"/>
        <family val="2"/>
        <charset val="204"/>
      </rPr>
      <t xml:space="preserve"> * cosl</t>
    </r>
    <r>
      <rPr>
        <sz val="10"/>
        <color indexed="8"/>
        <rFont val="Calibri"/>
        <family val="2"/>
        <charset val="204"/>
      </rPr>
      <t>i</t>
    </r>
  </si>
  <si>
    <t>∑pi*cosdi * cosli</t>
  </si>
  <si>
    <t>Долгота</t>
  </si>
  <si>
    <t>Широта</t>
  </si>
  <si>
    <r>
      <t>cosD∑p</t>
    </r>
    <r>
      <rPr>
        <sz val="10"/>
        <color indexed="8"/>
        <rFont val="Calibri"/>
        <family val="2"/>
        <charset val="204"/>
      </rPr>
      <t xml:space="preserve">i </t>
    </r>
    <r>
      <rPr>
        <sz val="11"/>
        <color indexed="8"/>
        <rFont val="Calibri"/>
        <family val="2"/>
        <charset val="204"/>
      </rPr>
      <t>* sinl</t>
    </r>
    <r>
      <rPr>
        <sz val="10"/>
        <color indexed="8"/>
        <rFont val="Calibri"/>
        <family val="2"/>
        <charset val="204"/>
      </rPr>
      <t>i</t>
    </r>
  </si>
  <si>
    <t>ИТОГО</t>
  </si>
  <si>
    <t>http://www.outdoors.ru/russiaoutdoors/geoname.php</t>
  </si>
  <si>
    <t>Карелия (Петрозаводск)</t>
  </si>
  <si>
    <t>Коми (Сыктывкар)</t>
  </si>
  <si>
    <t>http://lectarium.ho.ua/koordinaty.html</t>
  </si>
  <si>
    <t>Адыгея (Майкоп)</t>
  </si>
  <si>
    <t>Дагестан (Махачкала)</t>
  </si>
  <si>
    <t>Ингушетия (Назрань (Магас))</t>
  </si>
  <si>
    <t>Каб-Балкария (Нальчик)</t>
  </si>
  <si>
    <t>Калмыкия (Элиста)</t>
  </si>
  <si>
    <t>Карачаево-Черкесская (Черкесск)</t>
  </si>
  <si>
    <t>Респ. Северная Осетия (Владикавказ)</t>
  </si>
  <si>
    <t>Чеченская (Грозный)</t>
  </si>
  <si>
    <t>Краснодарский (Краснодар)</t>
  </si>
  <si>
    <t>Башкортостан (Уфа)</t>
  </si>
  <si>
    <t>Марий Эл (Йошкар-Ола)</t>
  </si>
  <si>
    <t>Мордовия (Саранск)</t>
  </si>
  <si>
    <t>Татарстан (Казань)</t>
  </si>
  <si>
    <t>Удмурская (Ижевск)</t>
  </si>
  <si>
    <t>Бурятия (Улан-Удэ)</t>
  </si>
  <si>
    <t>Тыва (Кызыл)</t>
  </si>
  <si>
    <t>Хакасия (Абакан)</t>
  </si>
  <si>
    <t>Алтайский край (Барнаул)</t>
  </si>
  <si>
    <t>Саха (Якутия) (Якутск)</t>
  </si>
  <si>
    <t>Приморский край (Владивосток)</t>
  </si>
  <si>
    <t>Амурская (Благовещенск)</t>
  </si>
  <si>
    <t>Камчатская (Петропавловск-Камчатский)</t>
  </si>
  <si>
    <t>Сахалинская (Южносахалинск)</t>
  </si>
  <si>
    <t>Еврейская (Биробиджан)</t>
  </si>
  <si>
    <t>Чукотский АО (Анадырь)</t>
  </si>
  <si>
    <t>Республика Алтай (Горно-Алтайск)</t>
  </si>
  <si>
    <t xml:space="preserve">sindi </t>
  </si>
  <si>
    <t>cosli</t>
  </si>
  <si>
    <t>cosdi</t>
  </si>
  <si>
    <t>sinli</t>
  </si>
  <si>
    <t>tg D =</t>
  </si>
  <si>
    <t>tg L =</t>
  </si>
  <si>
    <t>D =</t>
  </si>
  <si>
    <t>L =</t>
  </si>
  <si>
    <t>pi*sindi * cosli</t>
  </si>
  <si>
    <t>pi*cosdi * cosli</t>
  </si>
  <si>
    <t>pi * sinli</t>
  </si>
  <si>
    <t>рад</t>
  </si>
  <si>
    <t>град</t>
  </si>
  <si>
    <t>тыс.чел.</t>
  </si>
  <si>
    <t>Северо-Западный</t>
  </si>
  <si>
    <t>область</t>
  </si>
  <si>
    <t>УЧТЕНО в РАСЧЕТЕ</t>
  </si>
  <si>
    <t>википедия</t>
  </si>
  <si>
    <t>p</t>
  </si>
  <si>
    <t>Центр населённости</t>
  </si>
  <si>
    <t>Географический центр</t>
  </si>
  <si>
    <t>Калининградская</t>
  </si>
  <si>
    <t>Институт географии РАН</t>
  </si>
  <si>
    <t>карта нижегородской области site:http://www.igras.ru</t>
  </si>
  <si>
    <t>Чувашская (Чебоксары)</t>
  </si>
  <si>
    <t>P</t>
  </si>
  <si>
    <t>Площадь, кв. км</t>
  </si>
  <si>
    <t>Длина градуса на широте</t>
  </si>
  <si>
    <t>=</t>
  </si>
  <si>
    <t>км</t>
  </si>
  <si>
    <t>Центр географический</t>
  </si>
  <si>
    <t>с.ш.</t>
  </si>
  <si>
    <t>в.д.</t>
  </si>
  <si>
    <t>Плечо, км (приблизительно)</t>
  </si>
  <si>
    <t>Расчеты плеча Менделеева</t>
  </si>
  <si>
    <t>Длина градуса меридиана</t>
  </si>
  <si>
    <t>Итоги Всероссийской переписи 2002 года</t>
  </si>
  <si>
    <t>координаты</t>
  </si>
  <si>
    <t>численность</t>
  </si>
  <si>
    <t>http://www.igras.ru</t>
  </si>
  <si>
    <t>Формат запроса карты в Google (написать в окне поиска):</t>
  </si>
  <si>
    <t>Д.И.Менделеев, 1897</t>
  </si>
  <si>
    <t>А.К.Гоголев, 2002, в целом по РФ</t>
  </si>
  <si>
    <t>по Центральному ФО</t>
  </si>
  <si>
    <t>столица</t>
  </si>
  <si>
    <t>контрольная сумма</t>
  </si>
  <si>
    <r>
      <rPr>
        <sz val="12"/>
        <color indexed="8"/>
        <rFont val="Calibri"/>
        <family val="2"/>
        <charset val="204"/>
      </rPr>
      <t>P</t>
    </r>
    <r>
      <rPr>
        <sz val="11"/>
        <color theme="1"/>
        <rFont val="Calibri"/>
        <family val="2"/>
        <charset val="204"/>
        <scheme val="minor"/>
      </rPr>
      <t>i*sindi * cosli</t>
    </r>
  </si>
  <si>
    <r>
      <rPr>
        <sz val="12"/>
        <color indexed="8"/>
        <rFont val="Calibri"/>
        <family val="2"/>
        <charset val="204"/>
      </rPr>
      <t>Pi</t>
    </r>
    <r>
      <rPr>
        <sz val="11"/>
        <color theme="1"/>
        <rFont val="Calibri"/>
        <family val="2"/>
        <charset val="204"/>
        <scheme val="minor"/>
      </rPr>
      <t>*cosdi * cosli</t>
    </r>
  </si>
  <si>
    <r>
      <rPr>
        <sz val="12"/>
        <color indexed="8"/>
        <rFont val="Calibri"/>
        <family val="2"/>
        <charset val="204"/>
      </rPr>
      <t>Pi</t>
    </r>
    <r>
      <rPr>
        <sz val="11"/>
        <color theme="1"/>
        <rFont val="Calibri"/>
        <family val="2"/>
        <charset val="204"/>
        <scheme val="minor"/>
      </rPr>
      <t>*sinli</t>
    </r>
  </si>
  <si>
    <t>Формулы И.Д.Менделеева:</t>
  </si>
  <si>
    <t>тыс.чел. всего</t>
  </si>
  <si>
    <r>
      <t>∑</t>
    </r>
    <r>
      <rPr>
        <sz val="12"/>
        <color indexed="8"/>
        <rFont val="Calibri"/>
        <family val="2"/>
        <charset val="204"/>
      </rPr>
      <t>P</t>
    </r>
    <r>
      <rPr>
        <sz val="11"/>
        <color indexed="8"/>
        <rFont val="Calibri"/>
        <family val="2"/>
        <charset val="204"/>
      </rPr>
      <t>i*sind</t>
    </r>
    <r>
      <rPr>
        <sz val="10"/>
        <color indexed="8"/>
        <rFont val="Calibri"/>
        <family val="2"/>
        <charset val="204"/>
      </rPr>
      <t>i</t>
    </r>
    <r>
      <rPr>
        <sz val="11"/>
        <color indexed="8"/>
        <rFont val="Calibri"/>
        <family val="2"/>
        <charset val="204"/>
      </rPr>
      <t xml:space="preserve"> * cosl</t>
    </r>
    <r>
      <rPr>
        <sz val="10"/>
        <color indexed="8"/>
        <rFont val="Calibri"/>
        <family val="2"/>
        <charset val="204"/>
      </rPr>
      <t>i</t>
    </r>
  </si>
  <si>
    <t>∑Pi*cosdi * cosli</t>
  </si>
  <si>
    <r>
      <t>cosD∑Pi*sinl</t>
    </r>
    <r>
      <rPr>
        <sz val="10"/>
        <color indexed="8"/>
        <rFont val="Calibri"/>
        <family val="2"/>
        <charset val="204"/>
      </rPr>
      <t>i</t>
    </r>
  </si>
  <si>
    <t>Сумматоры:</t>
  </si>
  <si>
    <t>"точка плеча"</t>
  </si>
  <si>
    <t>Расчёт Центра населённости (народонаселения) РФ по данным переписи населения 2002 года</t>
  </si>
  <si>
    <t>Расчёт географического  Центра  РФ, 2002 год</t>
  </si>
  <si>
    <t>http://lifeofpeople.info</t>
  </si>
  <si>
    <t>Андрей К. Гоголев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</si>
</sst>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4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4"/>
      <name val="Calibri"/>
      <family val="2"/>
      <charset val="204"/>
      <scheme val="minor"/>
    </font>
    <font>
      <u/>
      <sz val="14"/>
      <color theme="10"/>
      <name val="Calibri"/>
      <family val="2"/>
      <charset val="204"/>
    </font>
    <font>
      <sz val="11"/>
      <color rgb="FF5B444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4"/>
      <name val="Calibri"/>
      <family val="2"/>
      <charset val="204"/>
    </font>
    <font>
      <b/>
      <sz val="18"/>
      <color theme="1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theme="5"/>
      </left>
      <right/>
      <top/>
      <bottom/>
      <diagonal/>
    </border>
    <border>
      <left/>
      <right/>
      <top style="thick">
        <color theme="5"/>
      </top>
      <bottom style="thick">
        <color theme="5"/>
      </bottom>
      <diagonal/>
    </border>
    <border>
      <left style="thick">
        <color theme="5"/>
      </left>
      <right/>
      <top style="thick">
        <color theme="5"/>
      </top>
      <bottom style="thick">
        <color theme="5"/>
      </bottom>
      <diagonal/>
    </border>
    <border>
      <left/>
      <right style="thick">
        <color theme="5"/>
      </right>
      <top style="thick">
        <color theme="5"/>
      </top>
      <bottom style="thick">
        <color theme="5"/>
      </bottom>
      <diagonal/>
    </border>
    <border>
      <left style="thick">
        <color theme="5"/>
      </left>
      <right/>
      <top style="thick">
        <color theme="5"/>
      </top>
      <bottom/>
      <diagonal/>
    </border>
    <border>
      <left/>
      <right/>
      <top style="thick">
        <color theme="5"/>
      </top>
      <bottom/>
      <diagonal/>
    </border>
    <border>
      <left/>
      <right style="thick">
        <color theme="5"/>
      </right>
      <top style="thick">
        <color theme="5"/>
      </top>
      <bottom/>
      <diagonal/>
    </border>
    <border>
      <left/>
      <right style="thick">
        <color theme="5"/>
      </right>
      <top/>
      <bottom/>
      <diagonal/>
    </border>
    <border>
      <left style="thick">
        <color theme="5"/>
      </left>
      <right/>
      <top/>
      <bottom style="thick">
        <color theme="5"/>
      </bottom>
      <diagonal/>
    </border>
    <border>
      <left/>
      <right/>
      <top/>
      <bottom style="thick">
        <color theme="5"/>
      </bottom>
      <diagonal/>
    </border>
    <border>
      <left/>
      <right style="thick">
        <color theme="5"/>
      </right>
      <top/>
      <bottom style="thick">
        <color theme="5"/>
      </bottom>
      <diagonal/>
    </border>
    <border>
      <left style="thick">
        <color theme="5"/>
      </left>
      <right/>
      <top style="thick">
        <color theme="5"/>
      </top>
      <bottom style="thin">
        <color theme="5"/>
      </bottom>
      <diagonal/>
    </border>
    <border>
      <left/>
      <right/>
      <top style="thick">
        <color theme="5"/>
      </top>
      <bottom style="thin">
        <color theme="5"/>
      </bottom>
      <diagonal/>
    </border>
    <border>
      <left style="thin">
        <color theme="5"/>
      </left>
      <right/>
      <top style="thick">
        <color theme="5"/>
      </top>
      <bottom style="thin">
        <color theme="5"/>
      </bottom>
      <diagonal/>
    </border>
    <border>
      <left/>
      <right style="thin">
        <color theme="5"/>
      </right>
      <top style="thick">
        <color theme="5"/>
      </top>
      <bottom style="thin">
        <color theme="5"/>
      </bottom>
      <diagonal/>
    </border>
    <border>
      <left style="thin">
        <color theme="5"/>
      </left>
      <right/>
      <top/>
      <bottom/>
      <diagonal/>
    </border>
    <border>
      <left/>
      <right style="thin">
        <color theme="5"/>
      </right>
      <top/>
      <bottom/>
      <diagonal/>
    </border>
    <border>
      <left style="thin">
        <color theme="5"/>
      </left>
      <right/>
      <top/>
      <bottom style="thick">
        <color theme="5"/>
      </bottom>
      <diagonal/>
    </border>
    <border>
      <left/>
      <right style="thin">
        <color theme="5"/>
      </right>
      <top/>
      <bottom style="thick">
        <color theme="5"/>
      </bottom>
      <diagonal/>
    </border>
    <border>
      <left style="thin">
        <color theme="5"/>
      </left>
      <right style="thick">
        <color theme="5"/>
      </right>
      <top style="thick">
        <color theme="5"/>
      </top>
      <bottom style="thin">
        <color theme="5"/>
      </bottom>
      <diagonal/>
    </border>
    <border>
      <left style="thin">
        <color theme="5"/>
      </left>
      <right style="thick">
        <color theme="5"/>
      </right>
      <top/>
      <bottom/>
      <diagonal/>
    </border>
    <border>
      <left style="thin">
        <color theme="5"/>
      </left>
      <right style="thick">
        <color theme="5"/>
      </right>
      <top/>
      <bottom style="thick">
        <color theme="5"/>
      </bottom>
      <diagonal/>
    </border>
    <border>
      <left style="thick">
        <color theme="5"/>
      </left>
      <right style="thick">
        <color theme="5"/>
      </right>
      <top style="thick">
        <color theme="5"/>
      </top>
      <bottom/>
      <diagonal/>
    </border>
    <border>
      <left style="thick">
        <color theme="5"/>
      </left>
      <right style="thick">
        <color theme="5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67">
    <xf numFmtId="0" fontId="0" fillId="0" borderId="0" xfId="0"/>
    <xf numFmtId="4" fontId="0" fillId="0" borderId="0" xfId="0" applyNumberFormat="1"/>
    <xf numFmtId="164" fontId="0" fillId="0" borderId="0" xfId="0" applyNumberFormat="1"/>
    <xf numFmtId="0" fontId="4" fillId="0" borderId="0" xfId="1" applyAlignment="1" applyProtection="1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7" fillId="0" borderId="0" xfId="0" applyNumberFormat="1" applyFont="1"/>
    <xf numFmtId="0" fontId="0" fillId="0" borderId="0" xfId="0" applyAlignment="1">
      <alignment horizontal="center" vertical="center" wrapText="1"/>
    </xf>
    <xf numFmtId="4" fontId="0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 applyFont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4" fontId="0" fillId="2" borderId="0" xfId="0" applyNumberFormat="1" applyFont="1" applyFill="1" applyAlignment="1">
      <alignment horizontal="right"/>
    </xf>
    <xf numFmtId="4" fontId="0" fillId="2" borderId="0" xfId="0" applyNumberFormat="1" applyFont="1" applyFill="1" applyAlignment="1">
      <alignment horizontal="right" vertical="center"/>
    </xf>
    <xf numFmtId="0" fontId="0" fillId="2" borderId="0" xfId="0" applyFill="1"/>
    <xf numFmtId="0" fontId="9" fillId="0" borderId="0" xfId="0" applyNumberFormat="1" applyFont="1"/>
    <xf numFmtId="3" fontId="0" fillId="0" borderId="0" xfId="0" applyNumberFormat="1"/>
    <xf numFmtId="0" fontId="0" fillId="3" borderId="0" xfId="0" applyFill="1"/>
    <xf numFmtId="4" fontId="0" fillId="3" borderId="0" xfId="0" applyNumberFormat="1" applyFont="1" applyFill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 vertical="center" wrapText="1"/>
    </xf>
    <xf numFmtId="4" fontId="0" fillId="0" borderId="0" xfId="0" applyNumberFormat="1" applyBorder="1"/>
    <xf numFmtId="0" fontId="7" fillId="0" borderId="0" xfId="0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0" fontId="7" fillId="3" borderId="0" xfId="0" applyFont="1" applyFill="1" applyBorder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7" fillId="4" borderId="0" xfId="0" applyFont="1" applyFill="1" applyBorder="1" applyAlignment="1">
      <alignment horizontal="right"/>
    </xf>
    <xf numFmtId="0" fontId="0" fillId="5" borderId="0" xfId="0" applyFill="1"/>
    <xf numFmtId="4" fontId="0" fillId="5" borderId="0" xfId="0" applyNumberFormat="1" applyFont="1" applyFill="1" applyAlignment="1">
      <alignment horizontal="right"/>
    </xf>
    <xf numFmtId="4" fontId="0" fillId="5" borderId="0" xfId="0" applyNumberFormat="1" applyFont="1" applyFill="1" applyAlignment="1">
      <alignment horizontal="right" vertical="center"/>
    </xf>
    <xf numFmtId="4" fontId="0" fillId="5" borderId="0" xfId="0" applyNumberFormat="1" applyFill="1" applyAlignment="1">
      <alignment horizontal="right" vertical="center"/>
    </xf>
    <xf numFmtId="4" fontId="0" fillId="5" borderId="0" xfId="0" applyNumberFormat="1" applyFill="1" applyAlignment="1">
      <alignment horizontal="right"/>
    </xf>
    <xf numFmtId="4" fontId="0" fillId="0" borderId="2" xfId="0" applyNumberFormat="1" applyBorder="1"/>
    <xf numFmtId="3" fontId="0" fillId="5" borderId="2" xfId="0" applyNumberFormat="1" applyFill="1" applyBorder="1"/>
    <xf numFmtId="0" fontId="0" fillId="0" borderId="2" xfId="0" applyBorder="1"/>
    <xf numFmtId="0" fontId="0" fillId="3" borderId="2" xfId="0" applyFill="1" applyBorder="1"/>
    <xf numFmtId="4" fontId="7" fillId="3" borderId="0" xfId="0" applyNumberFormat="1" applyFont="1" applyFill="1" applyBorder="1"/>
    <xf numFmtId="4" fontId="7" fillId="4" borderId="0" xfId="0" applyNumberFormat="1" applyFont="1" applyFill="1" applyBorder="1"/>
    <xf numFmtId="0" fontId="8" fillId="0" borderId="0" xfId="0" applyFont="1"/>
    <xf numFmtId="0" fontId="10" fillId="0" borderId="0" xfId="0" applyFont="1" applyAlignment="1">
      <alignment vertical="center"/>
    </xf>
    <xf numFmtId="3" fontId="10" fillId="4" borderId="0" xfId="0" applyNumberFormat="1" applyFont="1" applyFill="1" applyAlignment="1">
      <alignment vertical="center"/>
    </xf>
    <xf numFmtId="0" fontId="11" fillId="4" borderId="0" xfId="0" applyNumberFormat="1" applyFont="1" applyFill="1" applyAlignment="1">
      <alignment vertical="center"/>
    </xf>
    <xf numFmtId="0" fontId="12" fillId="4" borderId="0" xfId="1" applyFont="1" applyFill="1" applyAlignment="1" applyProtection="1">
      <alignment vertical="center"/>
    </xf>
    <xf numFmtId="0" fontId="10" fillId="4" borderId="0" xfId="0" applyFont="1" applyFill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7" fillId="3" borderId="2" xfId="0" applyFont="1" applyFill="1" applyBorder="1" applyAlignment="1">
      <alignment horizontal="right"/>
    </xf>
    <xf numFmtId="3" fontId="0" fillId="0" borderId="9" xfId="0" applyNumberFormat="1" applyBorder="1"/>
    <xf numFmtId="0" fontId="7" fillId="4" borderId="2" xfId="0" applyFont="1" applyFill="1" applyBorder="1" applyAlignment="1">
      <alignment horizontal="right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9" xfId="0" applyBorder="1"/>
    <xf numFmtId="0" fontId="6" fillId="0" borderId="11" xfId="0" applyFont="1" applyBorder="1" applyAlignment="1">
      <alignment horizontal="center" vertical="center"/>
    </xf>
    <xf numFmtId="0" fontId="13" fillId="0" borderId="11" xfId="0" applyFont="1" applyBorder="1"/>
    <xf numFmtId="0" fontId="0" fillId="0" borderId="13" xfId="0" applyBorder="1"/>
    <xf numFmtId="0" fontId="0" fillId="0" borderId="14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4" fontId="0" fillId="0" borderId="17" xfId="0" applyNumberFormat="1" applyBorder="1"/>
    <xf numFmtId="4" fontId="0" fillId="0" borderId="18" xfId="0" applyNumberFormat="1" applyBorder="1"/>
    <xf numFmtId="0" fontId="0" fillId="0" borderId="19" xfId="0" applyBorder="1"/>
    <xf numFmtId="0" fontId="0" fillId="0" borderId="20" xfId="0" applyBorder="1"/>
    <xf numFmtId="0" fontId="0" fillId="0" borderId="21" xfId="0" applyBorder="1" applyAlignment="1">
      <alignment horizontal="center" vertical="center" wrapText="1"/>
    </xf>
    <xf numFmtId="0" fontId="0" fillId="0" borderId="22" xfId="0" applyBorder="1"/>
    <xf numFmtId="3" fontId="8" fillId="0" borderId="22" xfId="0" applyNumberFormat="1" applyFont="1" applyBorder="1"/>
    <xf numFmtId="3" fontId="8" fillId="0" borderId="23" xfId="0" applyNumberFormat="1" applyFont="1" applyBorder="1"/>
    <xf numFmtId="3" fontId="14" fillId="0" borderId="0" xfId="0" applyNumberFormat="1" applyFont="1" applyAlignment="1">
      <alignment horizontal="center"/>
    </xf>
    <xf numFmtId="3" fontId="15" fillId="0" borderId="0" xfId="0" applyNumberFormat="1" applyFont="1" applyAlignment="1">
      <alignment horizontal="center" wrapText="1"/>
    </xf>
    <xf numFmtId="3" fontId="14" fillId="0" borderId="0" xfId="0" applyNumberFormat="1" applyFont="1" applyAlignment="1">
      <alignment horizontal="center" wrapText="1"/>
    </xf>
    <xf numFmtId="3" fontId="17" fillId="0" borderId="0" xfId="0" applyNumberFormat="1" applyFont="1"/>
    <xf numFmtId="0" fontId="0" fillId="0" borderId="11" xfId="0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3" fontId="0" fillId="0" borderId="4" xfId="0" applyNumberFormat="1" applyBorder="1" applyAlignment="1">
      <alignment horizontal="center" vertical="center" wrapText="1"/>
    </xf>
    <xf numFmtId="164" fontId="7" fillId="0" borderId="3" xfId="0" applyNumberFormat="1" applyFont="1" applyBorder="1" applyAlignment="1">
      <alignment vertical="center"/>
    </xf>
    <xf numFmtId="3" fontId="0" fillId="0" borderId="3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/>
    </xf>
    <xf numFmtId="4" fontId="0" fillId="3" borderId="0" xfId="0" applyNumberFormat="1" applyFill="1" applyAlignment="1">
      <alignment horizontal="right" vertical="center"/>
    </xf>
    <xf numFmtId="4" fontId="0" fillId="3" borderId="2" xfId="0" applyNumberFormat="1" applyFill="1" applyBorder="1"/>
    <xf numFmtId="4" fontId="0" fillId="3" borderId="0" xfId="0" applyNumberFormat="1" applyFont="1" applyFill="1" applyAlignment="1">
      <alignment horizontal="right" vertical="center"/>
    </xf>
    <xf numFmtId="3" fontId="0" fillId="5" borderId="0" xfId="0" applyNumberFormat="1" applyFill="1" applyBorder="1"/>
    <xf numFmtId="3" fontId="0" fillId="3" borderId="0" xfId="0" applyNumberFormat="1" applyFill="1" applyBorder="1"/>
    <xf numFmtId="3" fontId="0" fillId="6" borderId="0" xfId="0" applyNumberFormat="1" applyFill="1"/>
    <xf numFmtId="0" fontId="0" fillId="6" borderId="0" xfId="0" applyFill="1"/>
    <xf numFmtId="164" fontId="0" fillId="6" borderId="0" xfId="0" applyNumberFormat="1" applyFill="1"/>
    <xf numFmtId="3" fontId="9" fillId="6" borderId="0" xfId="0" applyNumberFormat="1" applyFont="1" applyFill="1"/>
    <xf numFmtId="0" fontId="19" fillId="6" borderId="0" xfId="1" applyNumberFormat="1" applyFont="1" applyFill="1" applyAlignment="1" applyProtection="1">
      <alignment horizontal="left" indent="1"/>
    </xf>
    <xf numFmtId="4" fontId="0" fillId="6" borderId="0" xfId="0" applyNumberFormat="1" applyFont="1" applyFill="1" applyAlignment="1">
      <alignment horizontal="right"/>
    </xf>
    <xf numFmtId="4" fontId="0" fillId="6" borderId="0" xfId="0" applyNumberFormat="1" applyFont="1" applyFill="1" applyAlignment="1">
      <alignment horizontal="right" vertical="center"/>
    </xf>
    <xf numFmtId="4" fontId="0" fillId="6" borderId="0" xfId="0" applyNumberFormat="1" applyFill="1" applyAlignment="1">
      <alignment horizontal="right" vertical="center"/>
    </xf>
    <xf numFmtId="3" fontId="0" fillId="6" borderId="0" xfId="0" applyNumberFormat="1" applyFill="1" applyBorder="1"/>
    <xf numFmtId="3" fontId="0" fillId="5" borderId="9" xfId="0" applyNumberFormat="1" applyFill="1" applyBorder="1"/>
    <xf numFmtId="0" fontId="0" fillId="3" borderId="0" xfId="0" applyFill="1" applyBorder="1"/>
    <xf numFmtId="0" fontId="0" fillId="3" borderId="9" xfId="0" applyFill="1" applyBorder="1"/>
    <xf numFmtId="4" fontId="0" fillId="0" borderId="9" xfId="0" applyNumberFormat="1" applyBorder="1"/>
    <xf numFmtId="4" fontId="0" fillId="3" borderId="0" xfId="0" applyNumberFormat="1" applyFill="1" applyBorder="1"/>
    <xf numFmtId="4" fontId="0" fillId="3" borderId="9" xfId="0" applyNumberFormat="1" applyFill="1" applyBorder="1"/>
    <xf numFmtId="0" fontId="20" fillId="0" borderId="4" xfId="0" applyFont="1" applyBorder="1" applyAlignment="1">
      <alignment horizontal="center" vertical="center"/>
    </xf>
    <xf numFmtId="164" fontId="0" fillId="0" borderId="0" xfId="0" applyNumberFormat="1" applyBorder="1"/>
    <xf numFmtId="3" fontId="0" fillId="0" borderId="0" xfId="0" applyNumberFormat="1" applyBorder="1"/>
    <xf numFmtId="0" fontId="19" fillId="0" borderId="9" xfId="1" applyNumberFormat="1" applyFont="1" applyBorder="1" applyAlignment="1" applyProtection="1">
      <alignment horizontal="left" indent="1"/>
    </xf>
    <xf numFmtId="0" fontId="0" fillId="5" borderId="2" xfId="0" applyFill="1" applyBorder="1"/>
    <xf numFmtId="164" fontId="0" fillId="5" borderId="0" xfId="0" applyNumberFormat="1" applyFill="1" applyBorder="1"/>
    <xf numFmtId="3" fontId="9" fillId="5" borderId="0" xfId="0" applyNumberFormat="1" applyFont="1" applyFill="1" applyBorder="1"/>
    <xf numFmtId="0" fontId="19" fillId="5" borderId="9" xfId="1" applyNumberFormat="1" applyFont="1" applyFill="1" applyBorder="1" applyAlignment="1" applyProtection="1">
      <alignment horizontal="left" indent="1"/>
    </xf>
    <xf numFmtId="164" fontId="0" fillId="3" borderId="0" xfId="0" applyNumberFormat="1" applyFill="1" applyBorder="1"/>
    <xf numFmtId="0" fontId="19" fillId="3" borderId="9" xfId="1" applyNumberFormat="1" applyFont="1" applyFill="1" applyBorder="1" applyAlignment="1" applyProtection="1">
      <alignment horizontal="left" indent="1"/>
    </xf>
    <xf numFmtId="0" fontId="20" fillId="0" borderId="2" xfId="0" applyFont="1" applyBorder="1" applyAlignment="1">
      <alignment horizontal="center"/>
    </xf>
    <xf numFmtId="164" fontId="7" fillId="0" borderId="0" xfId="0" applyNumberFormat="1" applyFont="1" applyBorder="1"/>
    <xf numFmtId="0" fontId="0" fillId="0" borderId="2" xfId="0" applyBorder="1" applyAlignment="1">
      <alignment horizontal="right"/>
    </xf>
    <xf numFmtId="0" fontId="0" fillId="5" borderId="2" xfId="0" applyFill="1" applyBorder="1" applyAlignment="1">
      <alignment horizontal="right"/>
    </xf>
    <xf numFmtId="0" fontId="9" fillId="0" borderId="9" xfId="0" applyNumberFormat="1" applyFont="1" applyBorder="1"/>
    <xf numFmtId="0" fontId="9" fillId="3" borderId="9" xfId="0" applyNumberFormat="1" applyFont="1" applyFill="1" applyBorder="1"/>
    <xf numFmtId="3" fontId="0" fillId="0" borderId="24" xfId="0" applyNumberFormat="1" applyBorder="1"/>
    <xf numFmtId="3" fontId="0" fillId="5" borderId="25" xfId="0" applyNumberFormat="1" applyFill="1" applyBorder="1"/>
    <xf numFmtId="3" fontId="0" fillId="0" borderId="25" xfId="0" applyNumberFormat="1" applyBorder="1"/>
    <xf numFmtId="3" fontId="0" fillId="3" borderId="25" xfId="0" applyNumberFormat="1" applyFill="1" applyBorder="1"/>
    <xf numFmtId="164" fontId="0" fillId="0" borderId="3" xfId="0" applyNumberFormat="1" applyBorder="1" applyAlignment="1">
      <alignment horizontal="center" vertical="center" wrapText="1"/>
    </xf>
    <xf numFmtId="3" fontId="7" fillId="7" borderId="4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164" fontId="0" fillId="0" borderId="3" xfId="0" applyNumberFormat="1" applyBorder="1" applyAlignment="1">
      <alignment vertical="center"/>
    </xf>
    <xf numFmtId="3" fontId="18" fillId="7" borderId="3" xfId="0" applyNumberFormat="1" applyFont="1" applyFill="1" applyBorder="1" applyAlignment="1">
      <alignment horizontal="center" vertical="center"/>
    </xf>
    <xf numFmtId="0" fontId="9" fillId="0" borderId="3" xfId="0" applyNumberFormat="1" applyFont="1" applyBorder="1" applyAlignment="1">
      <alignment vertical="center"/>
    </xf>
    <xf numFmtId="0" fontId="18" fillId="0" borderId="3" xfId="0" applyFont="1" applyBorder="1" applyAlignment="1">
      <alignment horizontal="center" vertical="center"/>
    </xf>
    <xf numFmtId="4" fontId="0" fillId="0" borderId="3" xfId="0" applyNumberFormat="1" applyBorder="1" applyAlignment="1">
      <alignment vertical="center"/>
    </xf>
    <xf numFmtId="4" fontId="0" fillId="0" borderId="5" xfId="0" applyNumberFormat="1" applyBorder="1" applyAlignment="1">
      <alignment vertical="center"/>
    </xf>
    <xf numFmtId="164" fontId="16" fillId="0" borderId="0" xfId="0" applyNumberFormat="1" applyFont="1"/>
    <xf numFmtId="0" fontId="19" fillId="0" borderId="5" xfId="1" applyNumberFormat="1" applyFont="1" applyBorder="1" applyAlignment="1" applyProtection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21" fillId="0" borderId="3" xfId="0" applyFont="1" applyBorder="1" applyAlignment="1">
      <alignment horizontal="right" vertical="center"/>
    </xf>
    <xf numFmtId="0" fontId="10" fillId="4" borderId="4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 vertical="center"/>
    </xf>
    <xf numFmtId="3" fontId="4" fillId="0" borderId="0" xfId="1" applyNumberFormat="1" applyAlignment="1" applyProtection="1"/>
    <xf numFmtId="0" fontId="0" fillId="0" borderId="0" xfId="0" applyAlignment="1"/>
    <xf numFmtId="0" fontId="5" fillId="7" borderId="6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8" fillId="0" borderId="2" xfId="0" applyFont="1" applyBorder="1" applyAlignment="1"/>
    <xf numFmtId="0" fontId="8" fillId="0" borderId="0" xfId="0" applyFont="1" applyBorder="1" applyAlignment="1"/>
    <xf numFmtId="0" fontId="8" fillId="0" borderId="10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8" fillId="0" borderId="20" xfId="0" applyFont="1" applyBorder="1" applyAlignment="1">
      <alignment horizontal="righ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59531</xdr:colOff>
      <xdr:row>3</xdr:row>
      <xdr:rowOff>100010</xdr:rowOff>
    </xdr:from>
    <xdr:to>
      <xdr:col>3</xdr:col>
      <xdr:colOff>985434</xdr:colOff>
      <xdr:row>8</xdr:row>
      <xdr:rowOff>95247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531" y="1540666"/>
          <a:ext cx="5176434" cy="1114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lectarium.ho.ua/koordinaty.html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outdoors.ru/russiaoutdoors/geoname.php" TargetMode="External"/><Relationship Id="rId1" Type="http://schemas.openxmlformats.org/officeDocument/2006/relationships/hyperlink" Target="http://www.rg.ru/pril/2/19/14/RG15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lifeofpeople.info/" TargetMode="External"/><Relationship Id="rId4" Type="http://schemas.openxmlformats.org/officeDocument/2006/relationships/hyperlink" Target="http://www.igras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D203"/>
  <sheetViews>
    <sheetView tabSelected="1" zoomScale="80" zoomScaleNormal="80" workbookViewId="0">
      <selection activeCell="B14" sqref="B14:B15"/>
    </sheetView>
  </sheetViews>
  <sheetFormatPr defaultRowHeight="15" x14ac:dyDescent="0.25"/>
  <cols>
    <col min="1" max="1" width="11.140625" style="19" customWidth="1"/>
    <col min="2" max="2" width="39.42578125" customWidth="1"/>
    <col min="3" max="3" width="13.140625" style="2" customWidth="1"/>
    <col min="4" max="4" width="18.28515625" style="2" customWidth="1"/>
    <col min="5" max="5" width="15.42578125" style="19" customWidth="1"/>
    <col min="6" max="6" width="16.28515625" style="18" customWidth="1"/>
    <col min="7" max="7" width="13.28515625" customWidth="1"/>
    <col min="8" max="8" width="11.7109375" customWidth="1"/>
    <col min="9" max="10" width="12.28515625" customWidth="1"/>
    <col min="13" max="13" width="13.5703125" customWidth="1"/>
    <col min="14" max="15" width="12.85546875" customWidth="1"/>
    <col min="16" max="16" width="17.28515625" customWidth="1"/>
    <col min="17" max="17" width="16.7109375" customWidth="1"/>
    <col min="18" max="18" width="16.85546875" customWidth="1"/>
    <col min="20" max="20" width="18" customWidth="1"/>
  </cols>
  <sheetData>
    <row r="2" spans="1:30" s="140" customFormat="1" ht="58.5" customHeight="1" x14ac:dyDescent="0.25">
      <c r="A2" s="142"/>
      <c r="B2" s="140" t="s">
        <v>165</v>
      </c>
      <c r="C2" s="153" t="s">
        <v>162</v>
      </c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41"/>
      <c r="T2" s="141"/>
    </row>
    <row r="3" spans="1:30" s="140" customFormat="1" ht="40.5" customHeight="1" x14ac:dyDescent="0.25">
      <c r="A3" s="142"/>
      <c r="C3" s="153" t="s">
        <v>163</v>
      </c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41"/>
      <c r="T3" s="141"/>
    </row>
    <row r="4" spans="1:30" x14ac:dyDescent="0.25">
      <c r="A4" s="154" t="s">
        <v>164</v>
      </c>
      <c r="B4" s="155"/>
      <c r="C4" s="155"/>
      <c r="D4" s="155"/>
    </row>
    <row r="5" spans="1:30" x14ac:dyDescent="0.25">
      <c r="A5" s="155"/>
      <c r="B5" s="155"/>
      <c r="C5" s="155"/>
      <c r="D5" s="155"/>
      <c r="F5" s="18" t="s">
        <v>144</v>
      </c>
      <c r="G5" t="s">
        <v>123</v>
      </c>
      <c r="M5" s="3" t="s">
        <v>32</v>
      </c>
    </row>
    <row r="6" spans="1:30" x14ac:dyDescent="0.25">
      <c r="A6" s="155"/>
      <c r="B6" s="155"/>
      <c r="C6" s="155"/>
      <c r="D6" s="155"/>
      <c r="F6" s="18" t="s">
        <v>143</v>
      </c>
      <c r="G6" s="3" t="s">
        <v>79</v>
      </c>
      <c r="M6" s="44" t="s">
        <v>142</v>
      </c>
    </row>
    <row r="7" spans="1:30" ht="15.75" thickBot="1" x14ac:dyDescent="0.3">
      <c r="A7" s="155"/>
      <c r="B7" s="155"/>
      <c r="C7" s="155"/>
      <c r="D7" s="155"/>
      <c r="F7" s="18" t="s">
        <v>143</v>
      </c>
      <c r="G7" s="3" t="s">
        <v>76</v>
      </c>
    </row>
    <row r="8" spans="1:30" s="45" customFormat="1" ht="27" customHeight="1" thickTop="1" thickBot="1" x14ac:dyDescent="0.3">
      <c r="A8" s="155"/>
      <c r="B8" s="155"/>
      <c r="C8" s="155"/>
      <c r="D8" s="155"/>
      <c r="E8" s="46" t="s">
        <v>128</v>
      </c>
      <c r="F8" s="47"/>
      <c r="G8" s="48" t="s">
        <v>145</v>
      </c>
      <c r="H8" s="49"/>
      <c r="I8" s="49"/>
      <c r="J8" s="49" t="s">
        <v>146</v>
      </c>
      <c r="K8" s="49"/>
      <c r="L8" s="49"/>
      <c r="M8" s="49"/>
      <c r="N8" s="49"/>
      <c r="O8" s="49"/>
      <c r="P8" s="144" t="s">
        <v>129</v>
      </c>
      <c r="Q8" s="145"/>
      <c r="R8" s="145"/>
      <c r="S8" s="145"/>
      <c r="T8" s="146"/>
    </row>
    <row r="9" spans="1:30" ht="26.25" customHeight="1" thickTop="1" thickBot="1" x14ac:dyDescent="0.3">
      <c r="A9" s="155"/>
      <c r="B9" s="155"/>
      <c r="C9" s="155"/>
      <c r="D9" s="155"/>
      <c r="G9" s="3"/>
    </row>
    <row r="10" spans="1:30" ht="21.75" thickTop="1" x14ac:dyDescent="0.25">
      <c r="A10" s="139"/>
      <c r="B10" s="152"/>
      <c r="C10" s="152"/>
      <c r="D10" s="152"/>
      <c r="G10" s="156" t="s">
        <v>125</v>
      </c>
      <c r="H10" s="157"/>
      <c r="I10" s="157"/>
      <c r="J10" s="157"/>
      <c r="K10" s="157"/>
      <c r="L10" s="157"/>
      <c r="M10" s="157"/>
      <c r="N10" s="157"/>
      <c r="O10" s="157"/>
      <c r="P10" s="158"/>
      <c r="R10" s="156" t="s">
        <v>126</v>
      </c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8"/>
    </row>
    <row r="11" spans="1:30" ht="33" customHeight="1" x14ac:dyDescent="0.25">
      <c r="B11" s="147" t="s">
        <v>155</v>
      </c>
      <c r="C11" s="147"/>
      <c r="D11" s="147"/>
      <c r="G11" s="40"/>
      <c r="H11" s="23"/>
      <c r="I11" s="23"/>
      <c r="J11" s="23"/>
      <c r="K11" s="24" t="s">
        <v>117</v>
      </c>
      <c r="L11" s="24" t="s">
        <v>118</v>
      </c>
      <c r="M11" s="25" t="s">
        <v>18</v>
      </c>
      <c r="N11" s="23"/>
      <c r="O11" s="26"/>
      <c r="P11" s="53"/>
      <c r="R11" s="40"/>
      <c r="S11" s="23"/>
      <c r="T11" s="23"/>
      <c r="U11" s="23"/>
      <c r="V11" s="23"/>
      <c r="W11" s="23"/>
      <c r="X11" s="23"/>
      <c r="Y11" s="24" t="s">
        <v>117</v>
      </c>
      <c r="Z11" s="24" t="s">
        <v>118</v>
      </c>
      <c r="AA11" s="25" t="s">
        <v>18</v>
      </c>
      <c r="AB11" s="23"/>
      <c r="AC11" s="26"/>
      <c r="AD11" s="53"/>
    </row>
    <row r="12" spans="1:30" ht="18.75" x14ac:dyDescent="0.3">
      <c r="B12" s="148" t="s">
        <v>72</v>
      </c>
      <c r="C12" s="148" t="s">
        <v>69</v>
      </c>
      <c r="D12" s="7" t="s">
        <v>70</v>
      </c>
      <c r="G12" s="54" t="s">
        <v>110</v>
      </c>
      <c r="H12" s="27">
        <f>M16/N16</f>
        <v>1.3498753416743561</v>
      </c>
      <c r="I12" s="23"/>
      <c r="J12" s="28" t="s">
        <v>112</v>
      </c>
      <c r="K12" s="27">
        <f>ATAN(H12)</f>
        <v>0.93320336009690041</v>
      </c>
      <c r="L12" s="42">
        <f>ATAN(H12)*180/3.14</f>
        <v>53.495734018293653</v>
      </c>
      <c r="M12" s="29">
        <v>37.615554809999999</v>
      </c>
      <c r="N12" s="23" t="s">
        <v>72</v>
      </c>
      <c r="O12" s="27"/>
      <c r="P12" s="55"/>
      <c r="R12" s="149" t="s">
        <v>72</v>
      </c>
      <c r="S12" s="150" t="s">
        <v>69</v>
      </c>
      <c r="T12" s="22" t="s">
        <v>157</v>
      </c>
      <c r="U12" s="30" t="s">
        <v>110</v>
      </c>
      <c r="V12" s="27">
        <f>-P16/Q16</f>
        <v>10.894855447223458</v>
      </c>
      <c r="W12" s="23"/>
      <c r="X12" s="28" t="s">
        <v>112</v>
      </c>
      <c r="Y12" s="27">
        <f>ATAN(V12)</f>
        <v>1.4792663505565018</v>
      </c>
      <c r="Z12" s="42">
        <f>ATAN(V12)*180/3.14</f>
        <v>84.798707993684815</v>
      </c>
      <c r="AA12" s="29">
        <v>37.615554809999999</v>
      </c>
      <c r="AB12" s="23" t="s">
        <v>72</v>
      </c>
      <c r="AC12" s="27"/>
      <c r="AD12" s="55"/>
    </row>
    <row r="13" spans="1:30" ht="18.75" x14ac:dyDescent="0.3">
      <c r="B13" s="148"/>
      <c r="C13" s="148"/>
      <c r="D13" s="6" t="s">
        <v>71</v>
      </c>
      <c r="G13" s="56" t="s">
        <v>111</v>
      </c>
      <c r="H13" s="27">
        <f>COS(K12)*O16/N16</f>
        <v>1.5127333946266366</v>
      </c>
      <c r="I13" s="23"/>
      <c r="J13" s="28" t="s">
        <v>113</v>
      </c>
      <c r="K13" s="27">
        <f>ATAN(H13)</f>
        <v>0.98668877995214155</v>
      </c>
      <c r="L13" s="43">
        <f>ATAN(H13)*180/3.14</f>
        <v>56.561777194708746</v>
      </c>
      <c r="M13" s="29">
        <v>55.752223970000003</v>
      </c>
      <c r="N13" s="23" t="s">
        <v>73</v>
      </c>
      <c r="O13" s="27"/>
      <c r="P13" s="55"/>
      <c r="R13" s="149"/>
      <c r="S13" s="150"/>
      <c r="T13" s="31" t="s">
        <v>158</v>
      </c>
      <c r="U13" s="32" t="s">
        <v>111</v>
      </c>
      <c r="V13" s="27">
        <f>-COS(Y12)*R16/Q16</f>
        <v>2.0630854565453149</v>
      </c>
      <c r="W13" s="23"/>
      <c r="X13" s="28" t="s">
        <v>113</v>
      </c>
      <c r="Y13" s="27">
        <f>ATAN(V13)</f>
        <v>1.1194546422584954</v>
      </c>
      <c r="Z13" s="43">
        <f>ATAN(V13)*180/3.14</f>
        <v>64.1725591103596</v>
      </c>
      <c r="AA13" s="29">
        <v>55.752223970000003</v>
      </c>
      <c r="AB13" s="23" t="s">
        <v>73</v>
      </c>
      <c r="AC13" s="27"/>
      <c r="AD13" s="55"/>
    </row>
    <row r="14" spans="1:30" ht="15.75" thickBot="1" x14ac:dyDescent="0.3">
      <c r="B14" s="148" t="s">
        <v>73</v>
      </c>
      <c r="C14" s="148" t="s">
        <v>68</v>
      </c>
      <c r="D14" s="7" t="s">
        <v>74</v>
      </c>
      <c r="G14" s="57"/>
      <c r="H14" s="58"/>
      <c r="I14" s="58"/>
      <c r="J14" s="58"/>
      <c r="K14" s="58"/>
      <c r="L14" s="58"/>
      <c r="M14" s="58"/>
      <c r="N14" s="58"/>
      <c r="O14" s="58"/>
      <c r="P14" s="59"/>
      <c r="R14" s="149" t="s">
        <v>73</v>
      </c>
      <c r="S14" s="150" t="s">
        <v>68</v>
      </c>
      <c r="T14" s="22" t="s">
        <v>159</v>
      </c>
      <c r="U14" s="23"/>
      <c r="V14" s="23"/>
      <c r="W14" s="23"/>
      <c r="X14" s="23"/>
      <c r="Y14" s="23"/>
      <c r="Z14" s="23"/>
      <c r="AA14" s="23"/>
      <c r="AB14" s="23"/>
      <c r="AC14" s="23"/>
      <c r="AD14" s="60"/>
    </row>
    <row r="15" spans="1:30" ht="25.5" customHeight="1" thickTop="1" thickBot="1" x14ac:dyDescent="0.3">
      <c r="B15" s="148"/>
      <c r="C15" s="148"/>
      <c r="D15" s="6" t="s">
        <v>71</v>
      </c>
      <c r="M15" s="82"/>
      <c r="N15" s="82"/>
      <c r="O15" s="82"/>
      <c r="R15" s="149"/>
      <c r="S15" s="151"/>
      <c r="T15" s="61" t="s">
        <v>158</v>
      </c>
      <c r="U15" s="58"/>
      <c r="V15" s="58"/>
      <c r="W15" s="58"/>
      <c r="X15" s="58"/>
      <c r="Y15" s="62"/>
      <c r="Z15" s="58"/>
      <c r="AA15" s="58"/>
      <c r="AB15" s="58"/>
      <c r="AC15" s="58"/>
      <c r="AD15" s="59"/>
    </row>
    <row r="16" spans="1:30" s="86" customFormat="1" ht="30.75" customHeight="1" thickTop="1" thickBot="1" x14ac:dyDescent="0.3">
      <c r="A16" s="129" t="s">
        <v>131</v>
      </c>
      <c r="B16" s="130"/>
      <c r="C16" s="131"/>
      <c r="D16" s="131"/>
      <c r="E16" s="132" t="s">
        <v>124</v>
      </c>
      <c r="F16" s="133"/>
      <c r="G16" s="134" t="s">
        <v>67</v>
      </c>
      <c r="H16" s="134" t="s">
        <v>66</v>
      </c>
      <c r="I16" s="130"/>
      <c r="J16" s="143" t="s">
        <v>160</v>
      </c>
      <c r="K16" s="143"/>
      <c r="L16" s="143"/>
      <c r="M16" s="135">
        <f t="shared" ref="M16:R16" si="0">SUM(M18:M196)</f>
        <v>62107.576574555394</v>
      </c>
      <c r="N16" s="135">
        <f t="shared" si="0"/>
        <v>46009.860805012191</v>
      </c>
      <c r="O16" s="135">
        <f t="shared" si="0"/>
        <v>116924.19654847533</v>
      </c>
      <c r="P16" s="135">
        <f t="shared" si="0"/>
        <v>7001679.0668239063</v>
      </c>
      <c r="Q16" s="135">
        <f t="shared" si="0"/>
        <v>-642659.1982556571</v>
      </c>
      <c r="R16" s="136">
        <f t="shared" si="0"/>
        <v>14505782.657550134</v>
      </c>
    </row>
    <row r="17" spans="1:20" s="86" customFormat="1" ht="33" customHeight="1" thickTop="1" thickBot="1" x14ac:dyDescent="0.3">
      <c r="A17" s="83" t="s">
        <v>132</v>
      </c>
      <c r="B17" s="108" t="s">
        <v>1</v>
      </c>
      <c r="C17" s="128" t="s">
        <v>156</v>
      </c>
      <c r="D17" s="84">
        <v>38000.6</v>
      </c>
      <c r="E17" s="85" t="s">
        <v>119</v>
      </c>
      <c r="F17" s="138" t="s">
        <v>161</v>
      </c>
      <c r="G17" s="79" t="s">
        <v>73</v>
      </c>
      <c r="H17" s="79" t="s">
        <v>72</v>
      </c>
      <c r="I17" s="79" t="s">
        <v>106</v>
      </c>
      <c r="J17" s="79" t="s">
        <v>109</v>
      </c>
      <c r="K17" s="79" t="s">
        <v>108</v>
      </c>
      <c r="L17" s="79" t="s">
        <v>107</v>
      </c>
      <c r="M17" s="80" t="s">
        <v>114</v>
      </c>
      <c r="N17" s="79" t="s">
        <v>115</v>
      </c>
      <c r="O17" s="81" t="s">
        <v>116</v>
      </c>
      <c r="P17" s="51" t="s">
        <v>152</v>
      </c>
      <c r="Q17" s="50" t="s">
        <v>153</v>
      </c>
      <c r="R17" s="52" t="s">
        <v>154</v>
      </c>
      <c r="T17" s="9"/>
    </row>
    <row r="18" spans="1:20" ht="15.75" thickTop="1" x14ac:dyDescent="0.25">
      <c r="A18" s="124"/>
      <c r="B18" s="40" t="s">
        <v>0</v>
      </c>
      <c r="C18" s="109">
        <v>1511.6</v>
      </c>
      <c r="D18" s="109"/>
      <c r="E18" s="110">
        <v>337</v>
      </c>
      <c r="F18" s="111" t="s">
        <v>150</v>
      </c>
      <c r="G18" s="10">
        <v>50.61333466</v>
      </c>
      <c r="H18" s="10">
        <v>36.587223049999999</v>
      </c>
      <c r="I18" s="13">
        <f>SIN(H18*3.14/180)</f>
        <v>0.59578586440467096</v>
      </c>
      <c r="J18" s="13">
        <f>SIN(G18*3.14/180)</f>
        <v>0.77259702706649414</v>
      </c>
      <c r="K18" s="13">
        <f>COS(H18*3.14/180)</f>
        <v>0.80314332704417024</v>
      </c>
      <c r="L18" s="13">
        <f>COS(G18*3.14/180)</f>
        <v>0.63489671110190427</v>
      </c>
      <c r="M18" s="14">
        <f>E18*I18*L18</f>
        <v>127.47445772522583</v>
      </c>
      <c r="N18" s="14">
        <f>E18*K18*L18</f>
        <v>171.84070016983549</v>
      </c>
      <c r="O18" s="14">
        <f>E18*J18</f>
        <v>260.36519812140853</v>
      </c>
      <c r="P18" s="38"/>
      <c r="Q18" s="27"/>
      <c r="R18" s="60"/>
    </row>
    <row r="19" spans="1:20" s="33" customFormat="1" x14ac:dyDescent="0.25">
      <c r="A19" s="125">
        <v>27100</v>
      </c>
      <c r="B19" s="112"/>
      <c r="C19" s="113"/>
      <c r="D19" s="113"/>
      <c r="E19" s="114">
        <f>C18-E18</f>
        <v>1174.5999999999999</v>
      </c>
      <c r="F19" s="115" t="s">
        <v>121</v>
      </c>
      <c r="G19" s="34">
        <v>50.8</v>
      </c>
      <c r="H19" s="34">
        <v>37.700000000000003</v>
      </c>
      <c r="I19" s="35">
        <f t="shared" ref="I19:I45" si="1">SIN(H19*3.14/180)</f>
        <v>0.61126307579877548</v>
      </c>
      <c r="J19" s="35">
        <f t="shared" ref="J19:J45" si="2">SIN(G19*3.14/180)</f>
        <v>0.77466032448730759</v>
      </c>
      <c r="K19" s="35">
        <f t="shared" ref="K19:K45" si="3">COS(H19*3.14/180)</f>
        <v>0.79142747751453535</v>
      </c>
      <c r="L19" s="35">
        <f t="shared" ref="L19:L45" si="4">COS(G19*3.14/180)</f>
        <v>0.63237756258837907</v>
      </c>
      <c r="M19" s="36">
        <f t="shared" ref="M19:M45" si="5">E19*I19*L19</f>
        <v>454.04051879774909</v>
      </c>
      <c r="N19" s="36">
        <f t="shared" ref="N19:N45" si="6">E19*K19*L19</f>
        <v>587.86495816375191</v>
      </c>
      <c r="O19" s="36">
        <f t="shared" ref="O19:O50" si="7">E19*J19</f>
        <v>909.91601714279147</v>
      </c>
      <c r="P19" s="39">
        <f>A19*I19*L19</f>
        <v>10475.479362692833</v>
      </c>
      <c r="Q19" s="91">
        <f>A19*K19*L19</f>
        <v>13563.034536214609</v>
      </c>
      <c r="R19" s="102">
        <f>A19*J19</f>
        <v>20993.294793606037</v>
      </c>
    </row>
    <row r="20" spans="1:20" x14ac:dyDescent="0.25">
      <c r="A20" s="126"/>
      <c r="B20" s="40" t="s">
        <v>2</v>
      </c>
      <c r="C20" s="109">
        <v>1378.9</v>
      </c>
      <c r="D20" s="109"/>
      <c r="E20" s="110">
        <v>432</v>
      </c>
      <c r="F20" s="111" t="s">
        <v>150</v>
      </c>
      <c r="G20" s="10">
        <v>53.23833466</v>
      </c>
      <c r="H20" s="10">
        <v>34.385833740000002</v>
      </c>
      <c r="I20" s="13">
        <f t="shared" si="1"/>
        <v>0.56451187046278217</v>
      </c>
      <c r="J20" s="13">
        <f t="shared" si="2"/>
        <v>0.80084996745212911</v>
      </c>
      <c r="K20" s="13">
        <f t="shared" si="3"/>
        <v>0.8254249500146037</v>
      </c>
      <c r="L20" s="13">
        <f t="shared" si="4"/>
        <v>0.59886503457116591</v>
      </c>
      <c r="M20" s="14">
        <f t="shared" si="5"/>
        <v>146.04469379446792</v>
      </c>
      <c r="N20" s="14">
        <f t="shared" si="6"/>
        <v>213.54543700980417</v>
      </c>
      <c r="O20" s="14">
        <f t="shared" si="7"/>
        <v>345.96718593931979</v>
      </c>
      <c r="P20" s="38"/>
      <c r="Q20" s="27"/>
      <c r="R20" s="60"/>
    </row>
    <row r="21" spans="1:20" s="33" customFormat="1" x14ac:dyDescent="0.25">
      <c r="A21" s="125">
        <v>34900</v>
      </c>
      <c r="B21" s="112"/>
      <c r="C21" s="113"/>
      <c r="D21" s="113"/>
      <c r="E21" s="114">
        <f>C20-E20</f>
        <v>946.90000000000009</v>
      </c>
      <c r="F21" s="115" t="s">
        <v>121</v>
      </c>
      <c r="G21" s="34">
        <v>53</v>
      </c>
      <c r="H21" s="34">
        <v>33.5</v>
      </c>
      <c r="I21" s="35">
        <f t="shared" si="1"/>
        <v>0.55168978853148531</v>
      </c>
      <c r="J21" s="35">
        <f t="shared" si="2"/>
        <v>0.79835320229043805</v>
      </c>
      <c r="K21" s="35">
        <f t="shared" si="3"/>
        <v>0.83404938536640927</v>
      </c>
      <c r="L21" s="35">
        <f t="shared" si="4"/>
        <v>0.60218947549139623</v>
      </c>
      <c r="M21" s="36">
        <f t="shared" si="5"/>
        <v>314.58080763863956</v>
      </c>
      <c r="N21" s="36">
        <f t="shared" si="6"/>
        <v>475.58598095041953</v>
      </c>
      <c r="O21" s="36">
        <f t="shared" si="7"/>
        <v>755.9606472488158</v>
      </c>
      <c r="P21" s="39">
        <f>A21*I21*L21</f>
        <v>11594.540275201733</v>
      </c>
      <c r="Q21" s="91">
        <f>A21*K21*L21</f>
        <v>17528.726090579406</v>
      </c>
      <c r="R21" s="102">
        <f>A21*J21</f>
        <v>27862.526759936289</v>
      </c>
    </row>
    <row r="22" spans="1:20" x14ac:dyDescent="0.25">
      <c r="A22" s="126"/>
      <c r="B22" s="40" t="s">
        <v>3</v>
      </c>
      <c r="C22" s="109">
        <v>1524</v>
      </c>
      <c r="D22" s="109"/>
      <c r="E22" s="110">
        <v>316</v>
      </c>
      <c r="F22" s="111" t="s">
        <v>150</v>
      </c>
      <c r="G22" s="10">
        <v>56.142776490000003</v>
      </c>
      <c r="H22" s="10">
        <v>40.398056029999999</v>
      </c>
      <c r="I22" s="13">
        <f t="shared" si="1"/>
        <v>0.64782180534784084</v>
      </c>
      <c r="J22" s="13">
        <f t="shared" si="2"/>
        <v>0.83015160347739048</v>
      </c>
      <c r="K22" s="13">
        <f t="shared" si="3"/>
        <v>0.76179190630766369</v>
      </c>
      <c r="L22" s="13">
        <f t="shared" si="4"/>
        <v>0.55753772539974145</v>
      </c>
      <c r="M22" s="14">
        <f t="shared" si="5"/>
        <v>114.13449027848461</v>
      </c>
      <c r="N22" s="14">
        <f t="shared" si="6"/>
        <v>134.21396162794366</v>
      </c>
      <c r="O22" s="14">
        <f t="shared" si="7"/>
        <v>262.32790669885537</v>
      </c>
      <c r="P22" s="38"/>
      <c r="Q22" s="27"/>
      <c r="R22" s="60"/>
    </row>
    <row r="23" spans="1:20" s="33" customFormat="1" x14ac:dyDescent="0.25">
      <c r="A23" s="125">
        <v>29000</v>
      </c>
      <c r="B23" s="112"/>
      <c r="C23" s="113"/>
      <c r="D23" s="113"/>
      <c r="E23" s="114">
        <f>C22-E22</f>
        <v>1208</v>
      </c>
      <c r="F23" s="115" t="s">
        <v>121</v>
      </c>
      <c r="G23" s="34">
        <v>55.9</v>
      </c>
      <c r="H23" s="34">
        <v>41</v>
      </c>
      <c r="I23" s="35">
        <f t="shared" si="1"/>
        <v>0.65578519900572196</v>
      </c>
      <c r="J23" s="35">
        <f t="shared" si="2"/>
        <v>0.82778293714004281</v>
      </c>
      <c r="K23" s="35">
        <f t="shared" si="3"/>
        <v>0.75494752980920843</v>
      </c>
      <c r="L23" s="35">
        <f t="shared" si="4"/>
        <v>0.56104849075619467</v>
      </c>
      <c r="M23" s="36">
        <f t="shared" si="5"/>
        <v>444.45617376419261</v>
      </c>
      <c r="N23" s="36">
        <f t="shared" si="6"/>
        <v>511.663104017085</v>
      </c>
      <c r="O23" s="36">
        <f t="shared" si="7"/>
        <v>999.96178806517173</v>
      </c>
      <c r="P23" s="39">
        <f>A23*I23*L23</f>
        <v>10669.891588709923</v>
      </c>
      <c r="Q23" s="91">
        <f>A23*K23*L23</f>
        <v>12283.302993787638</v>
      </c>
      <c r="R23" s="102">
        <f>A23*J23</f>
        <v>24005.705177061242</v>
      </c>
    </row>
    <row r="24" spans="1:20" x14ac:dyDescent="0.25">
      <c r="A24" s="126"/>
      <c r="B24" s="40" t="s">
        <v>4</v>
      </c>
      <c r="C24" s="109">
        <v>2378.8000000000002</v>
      </c>
      <c r="D24" s="109"/>
      <c r="E24" s="110">
        <v>849</v>
      </c>
      <c r="F24" s="111" t="s">
        <v>150</v>
      </c>
      <c r="G24" s="10">
        <v>51.666389469999999</v>
      </c>
      <c r="H24" s="10">
        <v>58.023334499999997</v>
      </c>
      <c r="I24" s="13">
        <f t="shared" si="1"/>
        <v>0.84799185052425829</v>
      </c>
      <c r="J24" s="13">
        <f t="shared" si="2"/>
        <v>0.78412904103893921</v>
      </c>
      <c r="K24" s="13">
        <f t="shared" si="3"/>
        <v>0.53000926543263749</v>
      </c>
      <c r="L24" s="13">
        <f t="shared" si="4"/>
        <v>0.62059781420768279</v>
      </c>
      <c r="M24" s="14">
        <f t="shared" si="5"/>
        <v>446.79634367718904</v>
      </c>
      <c r="N24" s="14">
        <f t="shared" si="6"/>
        <v>279.2552803000799</v>
      </c>
      <c r="O24" s="14">
        <f t="shared" si="7"/>
        <v>665.72555584205941</v>
      </c>
      <c r="P24" s="38"/>
      <c r="Q24" s="27"/>
      <c r="R24" s="60"/>
    </row>
    <row r="25" spans="1:20" s="33" customFormat="1" x14ac:dyDescent="0.25">
      <c r="A25" s="125">
        <v>52400</v>
      </c>
      <c r="B25" s="112"/>
      <c r="C25" s="113"/>
      <c r="D25" s="113"/>
      <c r="E25" s="114">
        <f>C24-E24</f>
        <v>1529.8000000000002</v>
      </c>
      <c r="F25" s="115" t="s">
        <v>121</v>
      </c>
      <c r="G25" s="34">
        <v>51</v>
      </c>
      <c r="H25" s="34">
        <v>40</v>
      </c>
      <c r="I25" s="35">
        <f t="shared" si="1"/>
        <v>0.64251644867120083</v>
      </c>
      <c r="J25" s="35">
        <f t="shared" si="2"/>
        <v>0.77686190035119906</v>
      </c>
      <c r="K25" s="35">
        <f t="shared" si="3"/>
        <v>0.76627189246829885</v>
      </c>
      <c r="L25" s="35">
        <f t="shared" si="4"/>
        <v>0.62967101551740789</v>
      </c>
      <c r="M25" s="36">
        <f t="shared" si="5"/>
        <v>618.91728182684903</v>
      </c>
      <c r="N25" s="36">
        <f t="shared" si="6"/>
        <v>738.12727722008992</v>
      </c>
      <c r="O25" s="36">
        <f t="shared" si="7"/>
        <v>1188.4433351572645</v>
      </c>
      <c r="P25" s="39">
        <f>A25*I25*L25</f>
        <v>21199.676799403114</v>
      </c>
      <c r="Q25" s="91">
        <f>A25*K25*L25</f>
        <v>25282.958116311089</v>
      </c>
      <c r="R25" s="102">
        <f>A25*J25</f>
        <v>40707.563578402835</v>
      </c>
    </row>
    <row r="26" spans="1:20" x14ac:dyDescent="0.25">
      <c r="A26" s="126"/>
      <c r="B26" s="40" t="s">
        <v>5</v>
      </c>
      <c r="C26" s="109">
        <v>1148.4000000000001</v>
      </c>
      <c r="D26" s="109"/>
      <c r="E26" s="110">
        <v>432</v>
      </c>
      <c r="F26" s="111" t="s">
        <v>150</v>
      </c>
      <c r="G26" s="10">
        <v>56.994167330000003</v>
      </c>
      <c r="H26" s="10">
        <v>40.985832209999998</v>
      </c>
      <c r="I26" s="13">
        <f t="shared" si="1"/>
        <v>0.65559859428171574</v>
      </c>
      <c r="J26" s="13">
        <f t="shared" si="2"/>
        <v>0.83834031474723492</v>
      </c>
      <c r="K26" s="13">
        <f t="shared" si="3"/>
        <v>0.75510958355449187</v>
      </c>
      <c r="L26" s="13">
        <f t="shared" si="4"/>
        <v>0.5451472431091503</v>
      </c>
      <c r="M26" s="14">
        <f t="shared" si="5"/>
        <v>154.39583502384983</v>
      </c>
      <c r="N26" s="14">
        <f t="shared" si="6"/>
        <v>177.83103213505288</v>
      </c>
      <c r="O26" s="14">
        <f t="shared" si="7"/>
        <v>362.16301597080547</v>
      </c>
      <c r="P26" s="38"/>
      <c r="Q26" s="27"/>
      <c r="R26" s="60"/>
    </row>
    <row r="27" spans="1:20" s="33" customFormat="1" x14ac:dyDescent="0.25">
      <c r="A27" s="125">
        <v>23900</v>
      </c>
      <c r="B27" s="112"/>
      <c r="C27" s="113"/>
      <c r="D27" s="113"/>
      <c r="E27" s="114">
        <f>C26-E26</f>
        <v>716.40000000000009</v>
      </c>
      <c r="F27" s="115" t="s">
        <v>121</v>
      </c>
      <c r="G27" s="34">
        <v>57</v>
      </c>
      <c r="H27" s="34">
        <v>41.9</v>
      </c>
      <c r="I27" s="35">
        <f t="shared" si="1"/>
        <v>0.66755656771532534</v>
      </c>
      <c r="J27" s="35">
        <f t="shared" si="2"/>
        <v>0.83839577787912634</v>
      </c>
      <c r="K27" s="35">
        <f t="shared" si="3"/>
        <v>0.74455908355222844</v>
      </c>
      <c r="L27" s="35">
        <f t="shared" si="4"/>
        <v>0.54506194109885764</v>
      </c>
      <c r="M27" s="36">
        <f t="shared" si="5"/>
        <v>260.66907374345658</v>
      </c>
      <c r="N27" s="36">
        <f t="shared" si="6"/>
        <v>290.73719897787265</v>
      </c>
      <c r="O27" s="36">
        <f t="shared" si="7"/>
        <v>600.6267352726062</v>
      </c>
      <c r="P27" s="39">
        <f>A27*I27*L27</f>
        <v>8696.2463183537293</v>
      </c>
      <c r="Q27" s="91">
        <f>A27*K27*L27</f>
        <v>9699.3565823159643</v>
      </c>
      <c r="R27" s="102">
        <f>A27*J27</f>
        <v>20037.659091311118</v>
      </c>
    </row>
    <row r="28" spans="1:20" x14ac:dyDescent="0.25">
      <c r="A28" s="126"/>
      <c r="B28" s="40" t="s">
        <v>6</v>
      </c>
      <c r="C28" s="109">
        <v>1041.7</v>
      </c>
      <c r="D28" s="109"/>
      <c r="E28" s="110">
        <v>335</v>
      </c>
      <c r="F28" s="111" t="s">
        <v>150</v>
      </c>
      <c r="G28" s="10">
        <v>54.535831450000003</v>
      </c>
      <c r="H28" s="10">
        <v>36.270557400000001</v>
      </c>
      <c r="I28" s="13">
        <f t="shared" si="1"/>
        <v>0.59134018774301977</v>
      </c>
      <c r="J28" s="13">
        <f t="shared" si="2"/>
        <v>0.81419845744273978</v>
      </c>
      <c r="K28" s="13">
        <f t="shared" si="3"/>
        <v>0.80642221097887057</v>
      </c>
      <c r="L28" s="13">
        <f t="shared" si="4"/>
        <v>0.58058666183254937</v>
      </c>
      <c r="M28" s="14">
        <f t="shared" si="5"/>
        <v>115.01361557906621</v>
      </c>
      <c r="N28" s="14">
        <f t="shared" si="6"/>
        <v>156.8463231324485</v>
      </c>
      <c r="O28" s="14">
        <f t="shared" si="7"/>
        <v>272.7564832433178</v>
      </c>
      <c r="P28" s="38"/>
      <c r="Q28" s="27"/>
      <c r="R28" s="60"/>
    </row>
    <row r="29" spans="1:20" s="33" customFormat="1" x14ac:dyDescent="0.25">
      <c r="A29" s="125">
        <v>29900</v>
      </c>
      <c r="B29" s="112"/>
      <c r="C29" s="113"/>
      <c r="D29" s="113"/>
      <c r="E29" s="114">
        <f>C28-E28</f>
        <v>706.7</v>
      </c>
      <c r="F29" s="115" t="s">
        <v>121</v>
      </c>
      <c r="G29" s="34">
        <v>54.2</v>
      </c>
      <c r="H29" s="34">
        <v>35</v>
      </c>
      <c r="I29" s="35">
        <f t="shared" si="1"/>
        <v>0.57332273168150161</v>
      </c>
      <c r="J29" s="35">
        <f t="shared" si="2"/>
        <v>0.81078320010231542</v>
      </c>
      <c r="K29" s="35">
        <f t="shared" si="3"/>
        <v>0.81932963167290662</v>
      </c>
      <c r="L29" s="35">
        <f t="shared" si="4"/>
        <v>0.5853465660887136</v>
      </c>
      <c r="M29" s="36">
        <f t="shared" si="5"/>
        <v>237.16321427333503</v>
      </c>
      <c r="N29" s="36">
        <f t="shared" si="6"/>
        <v>338.92751544496946</v>
      </c>
      <c r="O29" s="36">
        <f t="shared" si="7"/>
        <v>572.98048751230635</v>
      </c>
      <c r="P29" s="39">
        <f>A29*I29*L29</f>
        <v>10034.215518286001</v>
      </c>
      <c r="Q29" s="91">
        <f>A29*K29*L29</f>
        <v>14339.794413194546</v>
      </c>
      <c r="R29" s="102">
        <f>A29*J29</f>
        <v>24242.41768305923</v>
      </c>
    </row>
    <row r="30" spans="1:20" x14ac:dyDescent="0.25">
      <c r="A30" s="126"/>
      <c r="B30" s="40" t="s">
        <v>7</v>
      </c>
      <c r="C30" s="109">
        <v>736.7</v>
      </c>
      <c r="D30" s="109"/>
      <c r="E30" s="110">
        <v>279</v>
      </c>
      <c r="F30" s="111" t="s">
        <v>150</v>
      </c>
      <c r="G30" s="10">
        <v>57.770832059999996</v>
      </c>
      <c r="H30" s="10">
        <v>40.934444429999999</v>
      </c>
      <c r="I30" s="13">
        <f t="shared" si="1"/>
        <v>0.65492142711098178</v>
      </c>
      <c r="J30" s="13">
        <f t="shared" si="2"/>
        <v>0.84564906558881681</v>
      </c>
      <c r="K30" s="13">
        <f t="shared" si="3"/>
        <v>0.75569697915958023</v>
      </c>
      <c r="L30" s="13">
        <f t="shared" si="4"/>
        <v>0.53373931639777195</v>
      </c>
      <c r="M30" s="14">
        <f t="shared" si="5"/>
        <v>97.526490829330754</v>
      </c>
      <c r="N30" s="14">
        <f t="shared" si="6"/>
        <v>112.5333077478783</v>
      </c>
      <c r="O30" s="14">
        <f t="shared" si="7"/>
        <v>235.9360892992799</v>
      </c>
      <c r="P30" s="38"/>
      <c r="Q30" s="27"/>
      <c r="R30" s="60"/>
    </row>
    <row r="31" spans="1:20" s="33" customFormat="1" x14ac:dyDescent="0.25">
      <c r="A31" s="125">
        <v>60100</v>
      </c>
      <c r="B31" s="112"/>
      <c r="C31" s="113"/>
      <c r="D31" s="113"/>
      <c r="E31" s="114">
        <f>C30-E30</f>
        <v>457.70000000000005</v>
      </c>
      <c r="F31" s="115" t="s">
        <v>121</v>
      </c>
      <c r="G31" s="34">
        <v>59</v>
      </c>
      <c r="H31" s="34">
        <v>43</v>
      </c>
      <c r="I31" s="35">
        <f t="shared" si="1"/>
        <v>0.68172005457872842</v>
      </c>
      <c r="J31" s="35">
        <f t="shared" si="2"/>
        <v>0.85689831526530424</v>
      </c>
      <c r="K31" s="35">
        <f t="shared" si="3"/>
        <v>0.73161312671737611</v>
      </c>
      <c r="L31" s="35">
        <f t="shared" si="4"/>
        <v>0.5154854772886267</v>
      </c>
      <c r="M31" s="36">
        <f t="shared" si="5"/>
        <v>160.84346373566544</v>
      </c>
      <c r="N31" s="36">
        <f t="shared" si="6"/>
        <v>172.61512056942632</v>
      </c>
      <c r="O31" s="36">
        <f t="shared" si="7"/>
        <v>392.20235889692981</v>
      </c>
      <c r="P31" s="39">
        <f>A31*I31*L31</f>
        <v>21120.148941475843</v>
      </c>
      <c r="Q31" s="91">
        <f>A31*K31*L31</f>
        <v>22665.870103173522</v>
      </c>
      <c r="R31" s="102">
        <f>A31*J31</f>
        <v>51499.588747444788</v>
      </c>
    </row>
    <row r="32" spans="1:20" x14ac:dyDescent="0.25">
      <c r="A32" s="126"/>
      <c r="B32" s="40" t="s">
        <v>8</v>
      </c>
      <c r="C32" s="109">
        <v>1235.0999999999999</v>
      </c>
      <c r="D32" s="109"/>
      <c r="E32" s="110">
        <v>412</v>
      </c>
      <c r="F32" s="111" t="s">
        <v>150</v>
      </c>
      <c r="G32" s="10">
        <v>51.73027802</v>
      </c>
      <c r="H32" s="10">
        <v>36.237499239999998</v>
      </c>
      <c r="I32" s="13">
        <f t="shared" si="1"/>
        <v>0.59087504088337672</v>
      </c>
      <c r="J32" s="13">
        <f t="shared" si="2"/>
        <v>0.78482021033419558</v>
      </c>
      <c r="K32" s="13">
        <f t="shared" si="3"/>
        <v>0.806763091657686</v>
      </c>
      <c r="L32" s="13">
        <f t="shared" si="4"/>
        <v>0.61972351694202232</v>
      </c>
      <c r="M32" s="14">
        <f t="shared" si="5"/>
        <v>150.86581326471708</v>
      </c>
      <c r="N32" s="14">
        <f t="shared" si="6"/>
        <v>205.98766492646155</v>
      </c>
      <c r="O32" s="14">
        <f t="shared" si="7"/>
        <v>323.34592665768855</v>
      </c>
      <c r="P32" s="38"/>
      <c r="Q32" s="27"/>
      <c r="R32" s="60"/>
    </row>
    <row r="33" spans="1:18" s="33" customFormat="1" x14ac:dyDescent="0.25">
      <c r="A33" s="125">
        <v>29800</v>
      </c>
      <c r="B33" s="112"/>
      <c r="C33" s="113"/>
      <c r="D33" s="113"/>
      <c r="E33" s="114">
        <f>C32-E32</f>
        <v>823.09999999999991</v>
      </c>
      <c r="F33" s="115" t="s">
        <v>121</v>
      </c>
      <c r="G33" s="34">
        <v>51.7</v>
      </c>
      <c r="H33" s="34">
        <v>36.24</v>
      </c>
      <c r="I33" s="35">
        <f t="shared" si="1"/>
        <v>0.59091023485183913</v>
      </c>
      <c r="J33" s="35">
        <f t="shared" si="2"/>
        <v>0.78449277330210931</v>
      </c>
      <c r="K33" s="35">
        <f t="shared" si="3"/>
        <v>0.80673731433927376</v>
      </c>
      <c r="L33" s="35">
        <f t="shared" si="4"/>
        <v>0.62013795935804905</v>
      </c>
      <c r="M33" s="36">
        <f t="shared" si="5"/>
        <v>301.62159329627497</v>
      </c>
      <c r="N33" s="36">
        <f t="shared" si="6"/>
        <v>411.78740825766943</v>
      </c>
      <c r="O33" s="36">
        <f t="shared" si="7"/>
        <v>645.71600170496606</v>
      </c>
      <c r="P33" s="39">
        <f>A33*I33*L33</f>
        <v>10920.086842703189</v>
      </c>
      <c r="Q33" s="91">
        <f>A33*K33*L33</f>
        <v>14908.595269200036</v>
      </c>
      <c r="R33" s="102">
        <f>A33*J33</f>
        <v>23377.884644402857</v>
      </c>
    </row>
    <row r="34" spans="1:18" x14ac:dyDescent="0.25">
      <c r="A34" s="126"/>
      <c r="B34" s="40" t="s">
        <v>9</v>
      </c>
      <c r="C34" s="109">
        <v>1213.5</v>
      </c>
      <c r="D34" s="109"/>
      <c r="E34" s="110">
        <v>506</v>
      </c>
      <c r="F34" s="111" t="s">
        <v>150</v>
      </c>
      <c r="G34" s="10">
        <v>52.61861038</v>
      </c>
      <c r="H34" s="10">
        <v>39.56888962</v>
      </c>
      <c r="I34" s="13">
        <f t="shared" si="1"/>
        <v>0.63673560020786513</v>
      </c>
      <c r="J34" s="13">
        <f t="shared" si="2"/>
        <v>0.79432911781601723</v>
      </c>
      <c r="K34" s="13">
        <f t="shared" si="3"/>
        <v>0.77108221055081394</v>
      </c>
      <c r="L34" s="13">
        <f t="shared" si="4"/>
        <v>0.60748765632696422</v>
      </c>
      <c r="M34" s="14">
        <f t="shared" si="5"/>
        <v>195.72536283993074</v>
      </c>
      <c r="N34" s="14">
        <f t="shared" si="6"/>
        <v>237.02200001100192</v>
      </c>
      <c r="O34" s="14">
        <f t="shared" si="7"/>
        <v>401.93053361490473</v>
      </c>
      <c r="P34" s="38"/>
      <c r="Q34" s="27"/>
      <c r="R34" s="60"/>
    </row>
    <row r="35" spans="1:18" s="33" customFormat="1" x14ac:dyDescent="0.25">
      <c r="A35" s="125">
        <v>24100</v>
      </c>
      <c r="B35" s="112"/>
      <c r="C35" s="113"/>
      <c r="D35" s="113"/>
      <c r="E35" s="114">
        <f>C34-E34</f>
        <v>707.5</v>
      </c>
      <c r="F35" s="115" t="s">
        <v>121</v>
      </c>
      <c r="G35" s="34">
        <v>52.6</v>
      </c>
      <c r="H35" s="34">
        <v>39</v>
      </c>
      <c r="I35" s="35">
        <f t="shared" si="1"/>
        <v>0.62905217998697349</v>
      </c>
      <c r="J35" s="35">
        <f t="shared" si="2"/>
        <v>0.79413185646516016</v>
      </c>
      <c r="K35" s="35">
        <f t="shared" si="3"/>
        <v>0.7773630778816526</v>
      </c>
      <c r="L35" s="35">
        <f t="shared" si="4"/>
        <v>0.60774550146191808</v>
      </c>
      <c r="M35" s="36">
        <f t="shared" si="5"/>
        <v>270.47982004461636</v>
      </c>
      <c r="N35" s="36">
        <f t="shared" si="6"/>
        <v>334.25053136150427</v>
      </c>
      <c r="O35" s="36">
        <f t="shared" si="7"/>
        <v>561.84828844910078</v>
      </c>
      <c r="P35" s="39">
        <f>A35*I35*L35</f>
        <v>9213.5175449826929</v>
      </c>
      <c r="Q35" s="91">
        <f>A35*K35*L35</f>
        <v>11385.777817402477</v>
      </c>
      <c r="R35" s="102">
        <f>A35*J35</f>
        <v>19138.57774081036</v>
      </c>
    </row>
    <row r="36" spans="1:18" s="33" customFormat="1" x14ac:dyDescent="0.25">
      <c r="A36" s="125">
        <v>46000</v>
      </c>
      <c r="B36" s="112" t="s">
        <v>10</v>
      </c>
      <c r="C36" s="113">
        <v>6618.5</v>
      </c>
      <c r="D36" s="113"/>
      <c r="E36" s="114">
        <v>6618.5</v>
      </c>
      <c r="F36" s="115" t="s">
        <v>121</v>
      </c>
      <c r="G36" s="34">
        <v>55.752223970000003</v>
      </c>
      <c r="H36" s="34">
        <v>37.615554809999999</v>
      </c>
      <c r="I36" s="35">
        <f t="shared" si="1"/>
        <v>0.61009656163091774</v>
      </c>
      <c r="J36" s="35">
        <f t="shared" si="2"/>
        <v>0.82633387777065481</v>
      </c>
      <c r="K36" s="35">
        <f t="shared" si="3"/>
        <v>0.79232706976736056</v>
      </c>
      <c r="L36" s="35">
        <f t="shared" si="4"/>
        <v>0.56318054161033704</v>
      </c>
      <c r="M36" s="36">
        <f t="shared" si="5"/>
        <v>2274.0802777640279</v>
      </c>
      <c r="N36" s="36">
        <f t="shared" si="6"/>
        <v>2953.3281716584047</v>
      </c>
      <c r="O36" s="36">
        <f t="shared" si="7"/>
        <v>5469.0907700250791</v>
      </c>
      <c r="P36" s="39">
        <f>A36*I36*L36</f>
        <v>15805.347552639612</v>
      </c>
      <c r="Q36" s="91">
        <f>A36*K36*L36</f>
        <v>20526.266661069218</v>
      </c>
      <c r="R36" s="102">
        <f>A36*J36</f>
        <v>38011.358377450124</v>
      </c>
    </row>
    <row r="37" spans="1:18" x14ac:dyDescent="0.25">
      <c r="A37" s="126"/>
      <c r="B37" s="40" t="s">
        <v>11</v>
      </c>
      <c r="C37" s="109">
        <v>860.3</v>
      </c>
      <c r="D37" s="109"/>
      <c r="E37" s="110">
        <v>333</v>
      </c>
      <c r="F37" s="111" t="s">
        <v>150</v>
      </c>
      <c r="G37" s="10">
        <v>52.96583176</v>
      </c>
      <c r="H37" s="10">
        <v>36.080276490000003</v>
      </c>
      <c r="I37" s="13">
        <f t="shared" si="1"/>
        <v>0.58866014161069025</v>
      </c>
      <c r="J37" s="13">
        <f t="shared" si="2"/>
        <v>0.79799412788921054</v>
      </c>
      <c r="K37" s="13">
        <f t="shared" si="3"/>
        <v>0.808380626734017</v>
      </c>
      <c r="L37" s="13">
        <f t="shared" si="4"/>
        <v>0.60266522369748388</v>
      </c>
      <c r="M37" s="14">
        <f t="shared" si="5"/>
        <v>118.13674364322453</v>
      </c>
      <c r="N37" s="14">
        <f t="shared" si="6"/>
        <v>162.23190278404172</v>
      </c>
      <c r="O37" s="14">
        <f t="shared" si="7"/>
        <v>265.73204458710711</v>
      </c>
      <c r="P37" s="38"/>
      <c r="Q37" s="27"/>
      <c r="R37" s="60"/>
    </row>
    <row r="38" spans="1:18" s="33" customFormat="1" x14ac:dyDescent="0.25">
      <c r="A38" s="125">
        <v>24700</v>
      </c>
      <c r="B38" s="112"/>
      <c r="C38" s="113"/>
      <c r="D38" s="113"/>
      <c r="E38" s="114">
        <f>C37-E37</f>
        <v>527.29999999999995</v>
      </c>
      <c r="F38" s="115" t="s">
        <v>121</v>
      </c>
      <c r="G38" s="34">
        <v>52.6</v>
      </c>
      <c r="H38" s="34">
        <v>36.9</v>
      </c>
      <c r="I38" s="35">
        <f t="shared" si="1"/>
        <v>0.60015910109700987</v>
      </c>
      <c r="J38" s="35">
        <f t="shared" si="2"/>
        <v>0.79413185646516016</v>
      </c>
      <c r="K38" s="35">
        <f t="shared" si="3"/>
        <v>0.79988064945367254</v>
      </c>
      <c r="L38" s="35">
        <f t="shared" si="4"/>
        <v>0.60774550146191808</v>
      </c>
      <c r="M38" s="36">
        <f t="shared" si="5"/>
        <v>192.32950795875874</v>
      </c>
      <c r="N38" s="36">
        <f t="shared" si="6"/>
        <v>256.33311475899848</v>
      </c>
      <c r="O38" s="36">
        <f t="shared" si="7"/>
        <v>418.74572791407894</v>
      </c>
      <c r="P38" s="39">
        <f>A38*I38*L38</f>
        <v>9009.1766481724644</v>
      </c>
      <c r="Q38" s="91">
        <f>A38*K38*L38</f>
        <v>12007.259500374101</v>
      </c>
      <c r="R38" s="102">
        <f>A38*J38</f>
        <v>19615.056854689457</v>
      </c>
    </row>
    <row r="39" spans="1:18" x14ac:dyDescent="0.25">
      <c r="A39" s="126"/>
      <c r="B39" s="40" t="s">
        <v>12</v>
      </c>
      <c r="C39" s="109">
        <v>1227.9000000000001</v>
      </c>
      <c r="D39" s="109"/>
      <c r="E39" s="110">
        <v>522</v>
      </c>
      <c r="F39" s="111" t="s">
        <v>150</v>
      </c>
      <c r="G39" s="10">
        <v>54.619720460000003</v>
      </c>
      <c r="H39" s="10">
        <v>39.740001679999999</v>
      </c>
      <c r="I39" s="13">
        <f t="shared" si="1"/>
        <v>0.63903440571360415</v>
      </c>
      <c r="J39" s="13">
        <f t="shared" si="2"/>
        <v>0.81504721420435366</v>
      </c>
      <c r="K39" s="13">
        <f t="shared" si="3"/>
        <v>0.76917815122002842</v>
      </c>
      <c r="L39" s="13">
        <f t="shared" si="4"/>
        <v>0.57939454486362096</v>
      </c>
      <c r="M39" s="14">
        <f t="shared" si="5"/>
        <v>193.27209139562791</v>
      </c>
      <c r="N39" s="14">
        <f t="shared" si="6"/>
        <v>232.63328016917862</v>
      </c>
      <c r="O39" s="14">
        <f t="shared" si="7"/>
        <v>425.45464581467263</v>
      </c>
      <c r="P39" s="38"/>
      <c r="Q39" s="27"/>
      <c r="R39" s="60"/>
    </row>
    <row r="40" spans="1:18" s="33" customFormat="1" x14ac:dyDescent="0.25">
      <c r="A40" s="125">
        <v>39600</v>
      </c>
      <c r="B40" s="112"/>
      <c r="C40" s="113"/>
      <c r="D40" s="113"/>
      <c r="E40" s="114">
        <f>C39-E39</f>
        <v>705.90000000000009</v>
      </c>
      <c r="F40" s="115" t="s">
        <v>121</v>
      </c>
      <c r="G40" s="34">
        <v>54.2</v>
      </c>
      <c r="H40" s="34">
        <v>40.799999999999997</v>
      </c>
      <c r="I40" s="35">
        <f t="shared" si="1"/>
        <v>0.65314728508276876</v>
      </c>
      <c r="J40" s="35">
        <f t="shared" si="2"/>
        <v>0.81078320010231542</v>
      </c>
      <c r="K40" s="35">
        <f t="shared" si="3"/>
        <v>0.75723089212538619</v>
      </c>
      <c r="L40" s="35">
        <f t="shared" si="4"/>
        <v>0.5853465660887136</v>
      </c>
      <c r="M40" s="36">
        <f t="shared" si="5"/>
        <v>269.87793770214824</v>
      </c>
      <c r="N40" s="36">
        <f t="shared" si="6"/>
        <v>312.88488247372874</v>
      </c>
      <c r="O40" s="36">
        <f>E40*J40</f>
        <v>572.33186095222447</v>
      </c>
      <c r="P40" s="39">
        <f>A40*I40*L40</f>
        <v>15139.773810745244</v>
      </c>
      <c r="Q40" s="91">
        <f>A40*K40*L40</f>
        <v>17552.403096698763</v>
      </c>
      <c r="R40" s="102">
        <f>A40*J40</f>
        <v>32107.014724051689</v>
      </c>
    </row>
    <row r="41" spans="1:18" x14ac:dyDescent="0.25">
      <c r="A41" s="126"/>
      <c r="B41" s="40" t="s">
        <v>13</v>
      </c>
      <c r="C41" s="109">
        <v>1049.5999999999999</v>
      </c>
      <c r="D41" s="109"/>
      <c r="E41" s="110">
        <v>325</v>
      </c>
      <c r="F41" s="111" t="s">
        <v>150</v>
      </c>
      <c r="G41" s="10">
        <v>54.781665799999999</v>
      </c>
      <c r="H41" s="10">
        <v>32.040000919999997</v>
      </c>
      <c r="I41" s="13">
        <f t="shared" si="1"/>
        <v>0.5302708663978134</v>
      </c>
      <c r="J41" s="13">
        <f t="shared" si="2"/>
        <v>0.81668077615254653</v>
      </c>
      <c r="K41" s="13">
        <f t="shared" si="3"/>
        <v>0.84782828936625632</v>
      </c>
      <c r="L41" s="13">
        <f t="shared" si="4"/>
        <v>0.57708968961754481</v>
      </c>
      <c r="M41" s="14">
        <f t="shared" si="5"/>
        <v>99.454501153390723</v>
      </c>
      <c r="N41" s="14">
        <f t="shared" si="6"/>
        <v>159.01371341678771</v>
      </c>
      <c r="O41" s="14">
        <f t="shared" si="7"/>
        <v>265.42125224957761</v>
      </c>
      <c r="P41" s="38"/>
      <c r="Q41" s="27"/>
      <c r="R41" s="60"/>
    </row>
    <row r="42" spans="1:18" s="33" customFormat="1" x14ac:dyDescent="0.25">
      <c r="A42" s="125">
        <v>49800</v>
      </c>
      <c r="B42" s="112"/>
      <c r="C42" s="113"/>
      <c r="D42" s="113"/>
      <c r="E42" s="114">
        <f>C41-E41</f>
        <v>724.59999999999991</v>
      </c>
      <c r="F42" s="115" t="s">
        <v>121</v>
      </c>
      <c r="G42" s="34">
        <v>54</v>
      </c>
      <c r="H42" s="34">
        <v>33</v>
      </c>
      <c r="I42" s="35">
        <f t="shared" si="1"/>
        <v>0.54439413132497683</v>
      </c>
      <c r="J42" s="35">
        <f t="shared" si="2"/>
        <v>0.80873606055313019</v>
      </c>
      <c r="K42" s="35">
        <f t="shared" si="3"/>
        <v>0.83882955943321635</v>
      </c>
      <c r="L42" s="35">
        <f t="shared" si="4"/>
        <v>0.58817173033137504</v>
      </c>
      <c r="M42" s="36">
        <f t="shared" si="5"/>
        <v>232.01491880237015</v>
      </c>
      <c r="N42" s="36">
        <f t="shared" si="6"/>
        <v>357.50012889971134</v>
      </c>
      <c r="O42" s="36">
        <f t="shared" si="7"/>
        <v>586.01014947679801</v>
      </c>
      <c r="P42" s="39">
        <f>A42*I42*L42</f>
        <v>15945.822462542139</v>
      </c>
      <c r="Q42" s="91">
        <f>A42*K42*L42</f>
        <v>24570.116504562004</v>
      </c>
      <c r="R42" s="102">
        <f>A42*J42</f>
        <v>40275.055815545886</v>
      </c>
    </row>
    <row r="43" spans="1:18" x14ac:dyDescent="0.25">
      <c r="A43" s="126"/>
      <c r="B43" s="40" t="s">
        <v>14</v>
      </c>
      <c r="C43" s="109">
        <v>1178.4000000000001</v>
      </c>
      <c r="D43" s="109"/>
      <c r="E43" s="110">
        <v>294</v>
      </c>
      <c r="F43" s="111" t="s">
        <v>150</v>
      </c>
      <c r="G43" s="10">
        <v>52.731666560000001</v>
      </c>
      <c r="H43" s="10">
        <v>41.433887480000003</v>
      </c>
      <c r="I43" s="13">
        <f t="shared" si="1"/>
        <v>0.66148050203197395</v>
      </c>
      <c r="J43" s="13">
        <f t="shared" si="2"/>
        <v>0.79552566075916331</v>
      </c>
      <c r="K43" s="13">
        <f t="shared" si="3"/>
        <v>0.74996236267663974</v>
      </c>
      <c r="L43" s="13">
        <f t="shared" si="4"/>
        <v>0.60591989823218095</v>
      </c>
      <c r="M43" s="14">
        <f t="shared" si="5"/>
        <v>117.83643435129298</v>
      </c>
      <c r="N43" s="14">
        <f t="shared" si="6"/>
        <v>133.5986328304727</v>
      </c>
      <c r="O43" s="14">
        <f t="shared" si="7"/>
        <v>233.88454426319402</v>
      </c>
      <c r="P43" s="38"/>
      <c r="Q43" s="27"/>
      <c r="R43" s="60"/>
    </row>
    <row r="44" spans="1:18" s="33" customFormat="1" x14ac:dyDescent="0.25">
      <c r="A44" s="125">
        <v>34300</v>
      </c>
      <c r="B44" s="112"/>
      <c r="C44" s="113"/>
      <c r="D44" s="113"/>
      <c r="E44" s="114">
        <f>C43-E43</f>
        <v>884.40000000000009</v>
      </c>
      <c r="F44" s="115" t="s">
        <v>121</v>
      </c>
      <c r="G44" s="34">
        <v>52.5</v>
      </c>
      <c r="H44" s="34">
        <v>42</v>
      </c>
      <c r="I44" s="35">
        <f t="shared" si="1"/>
        <v>0.66885439329753549</v>
      </c>
      <c r="J44" s="35">
        <f t="shared" si="2"/>
        <v>0.79307047043357348</v>
      </c>
      <c r="K44" s="35">
        <f t="shared" si="3"/>
        <v>0.74339343591841445</v>
      </c>
      <c r="L44" s="35">
        <f t="shared" si="4"/>
        <v>0.6091298949536712</v>
      </c>
      <c r="M44" s="36">
        <f t="shared" si="5"/>
        <v>360.32154607703978</v>
      </c>
      <c r="N44" s="36">
        <f t="shared" si="6"/>
        <v>400.47680759493767</v>
      </c>
      <c r="O44" s="36">
        <f t="shared" si="7"/>
        <v>701.39152405145251</v>
      </c>
      <c r="P44" s="39">
        <f>A44*I44*L44</f>
        <v>13974.478777071985</v>
      </c>
      <c r="Q44" s="91">
        <f>A44*K44*L44</f>
        <v>15531.834577686976</v>
      </c>
      <c r="R44" s="102">
        <f>A44*J44</f>
        <v>27202.31713587157</v>
      </c>
    </row>
    <row r="45" spans="1:18" x14ac:dyDescent="0.25">
      <c r="A45" s="126"/>
      <c r="B45" s="40" t="s">
        <v>17</v>
      </c>
      <c r="C45" s="109">
        <v>1471.4</v>
      </c>
      <c r="D45" s="109"/>
      <c r="E45" s="110">
        <v>409</v>
      </c>
      <c r="F45" s="111" t="s">
        <v>150</v>
      </c>
      <c r="G45" s="10">
        <v>56.619461100000002</v>
      </c>
      <c r="H45" s="10">
        <v>35.893054960000001</v>
      </c>
      <c r="I45" s="13">
        <f t="shared" si="1"/>
        <v>0.58601685542159199</v>
      </c>
      <c r="J45" s="13">
        <f t="shared" si="2"/>
        <v>0.83475905270451056</v>
      </c>
      <c r="K45" s="13">
        <f t="shared" si="3"/>
        <v>0.81029886163179876</v>
      </c>
      <c r="L45" s="13">
        <f t="shared" si="4"/>
        <v>0.550615404731713</v>
      </c>
      <c r="M45" s="14">
        <f t="shared" si="5"/>
        <v>131.97199238327434</v>
      </c>
      <c r="N45" s="14">
        <f t="shared" si="6"/>
        <v>182.48068158127504</v>
      </c>
      <c r="O45" s="14">
        <f t="shared" si="7"/>
        <v>341.4164525561448</v>
      </c>
      <c r="P45" s="38"/>
      <c r="Q45" s="27"/>
      <c r="R45" s="60"/>
    </row>
    <row r="46" spans="1:18" s="33" customFormat="1" x14ac:dyDescent="0.25">
      <c r="A46" s="125">
        <v>84100</v>
      </c>
      <c r="B46" s="112"/>
      <c r="C46" s="113"/>
      <c r="D46" s="113"/>
      <c r="E46" s="114">
        <f>C45-E45</f>
        <v>1062.4000000000001</v>
      </c>
      <c r="F46" s="115" t="s">
        <v>121</v>
      </c>
      <c r="G46" s="37">
        <v>57.4</v>
      </c>
      <c r="H46" s="37">
        <v>35.5</v>
      </c>
      <c r="I46" s="35">
        <f t="shared" ref="I46:I51" si="8">SIN(H46*3.14/180)</f>
        <v>0.5804472079454176</v>
      </c>
      <c r="J46" s="35">
        <f t="shared" ref="J46:J51" si="9">SIN(G46*3.14/180)</f>
        <v>0.84217865771212008</v>
      </c>
      <c r="K46" s="35">
        <f t="shared" ref="K46:K51" si="10">COS(H46*3.14/180)</f>
        <v>0.81429788086938382</v>
      </c>
      <c r="L46" s="35">
        <f t="shared" ref="L46:L51" si="11">COS(G46*3.14/180)</f>
        <v>0.5391985798332668</v>
      </c>
      <c r="M46" s="36">
        <f t="shared" ref="M46:M51" si="12">E46*I46*L46</f>
        <v>332.50603194835702</v>
      </c>
      <c r="N46" s="36">
        <f t="shared" ref="N46:N51" si="13">E46*K46*L46</f>
        <v>466.46612040779348</v>
      </c>
      <c r="O46" s="36">
        <f t="shared" si="7"/>
        <v>894.73060595335642</v>
      </c>
      <c r="P46" s="39">
        <f>A46*I46*L46</f>
        <v>26321.307687176977</v>
      </c>
      <c r="Q46" s="91">
        <f>A46*K46*L46</f>
        <v>36925.640743877477</v>
      </c>
      <c r="R46" s="102">
        <f>A46*J46</f>
        <v>70827.225113589302</v>
      </c>
    </row>
    <row r="47" spans="1:18" x14ac:dyDescent="0.25">
      <c r="A47" s="126"/>
      <c r="B47" s="40" t="s">
        <v>15</v>
      </c>
      <c r="C47" s="109">
        <v>1675.7</v>
      </c>
      <c r="D47" s="109"/>
      <c r="E47" s="110">
        <v>481</v>
      </c>
      <c r="F47" s="111" t="s">
        <v>150</v>
      </c>
      <c r="G47" s="10">
        <v>54.204444889999998</v>
      </c>
      <c r="H47" s="10">
        <v>37.611110689999997</v>
      </c>
      <c r="I47" s="13">
        <f t="shared" si="8"/>
        <v>0.6100351344795204</v>
      </c>
      <c r="J47" s="13">
        <f t="shared" si="9"/>
        <v>0.81082858463967034</v>
      </c>
      <c r="K47" s="13">
        <f t="shared" si="10"/>
        <v>0.79237436524697935</v>
      </c>
      <c r="L47" s="13">
        <f t="shared" si="11"/>
        <v>0.58528369730518637</v>
      </c>
      <c r="M47" s="14">
        <f t="shared" si="12"/>
        <v>171.73798073622956</v>
      </c>
      <c r="N47" s="14">
        <f t="shared" si="13"/>
        <v>223.07038690611068</v>
      </c>
      <c r="O47" s="14">
        <f t="shared" si="7"/>
        <v>390.00854921168144</v>
      </c>
      <c r="P47" s="38"/>
      <c r="Q47" s="27"/>
      <c r="R47" s="60"/>
    </row>
    <row r="48" spans="1:18" s="33" customFormat="1" x14ac:dyDescent="0.25">
      <c r="A48" s="125">
        <v>25700</v>
      </c>
      <c r="B48" s="112"/>
      <c r="C48" s="113"/>
      <c r="D48" s="113"/>
      <c r="E48" s="114">
        <f>C47-E47</f>
        <v>1194.7</v>
      </c>
      <c r="F48" s="115" t="s">
        <v>121</v>
      </c>
      <c r="G48" s="34">
        <v>53.6</v>
      </c>
      <c r="H48" s="34">
        <v>37</v>
      </c>
      <c r="I48" s="35">
        <f t="shared" si="8"/>
        <v>0.6015535345767008</v>
      </c>
      <c r="J48" s="35">
        <f t="shared" si="9"/>
        <v>0.80461227387833201</v>
      </c>
      <c r="K48" s="35">
        <f t="shared" si="10"/>
        <v>0.79883248872230905</v>
      </c>
      <c r="L48" s="35">
        <f t="shared" si="11"/>
        <v>0.59380054624792999</v>
      </c>
      <c r="M48" s="36">
        <f t="shared" si="12"/>
        <v>426.75020598244782</v>
      </c>
      <c r="N48" s="36">
        <f t="shared" si="13"/>
        <v>566.70256180541196</v>
      </c>
      <c r="O48" s="36">
        <f t="shared" si="7"/>
        <v>961.27028360244333</v>
      </c>
      <c r="P48" s="39">
        <f>A48*I48*L48</f>
        <v>9180.1124079257625</v>
      </c>
      <c r="Q48" s="91">
        <f>A48*K48*L48</f>
        <v>12190.722221812242</v>
      </c>
      <c r="R48" s="102">
        <f>A48*J48</f>
        <v>20678.535438673134</v>
      </c>
    </row>
    <row r="49" spans="1:18" x14ac:dyDescent="0.25">
      <c r="A49" s="126"/>
      <c r="B49" s="40" t="s">
        <v>16</v>
      </c>
      <c r="C49" s="109">
        <v>1367.4</v>
      </c>
      <c r="D49" s="109"/>
      <c r="E49" s="110">
        <v>613</v>
      </c>
      <c r="F49" s="111" t="s">
        <v>150</v>
      </c>
      <c r="G49" s="10">
        <v>57.616664890000003</v>
      </c>
      <c r="H49" s="10">
        <v>39.866664890000003</v>
      </c>
      <c r="I49" s="13">
        <f t="shared" si="8"/>
        <v>0.64073239683774708</v>
      </c>
      <c r="J49" s="13">
        <f t="shared" si="9"/>
        <v>0.84421059166924139</v>
      </c>
      <c r="K49" s="13">
        <f t="shared" si="10"/>
        <v>0.76776428390656193</v>
      </c>
      <c r="L49" s="13">
        <f t="shared" si="11"/>
        <v>0.53601163878545521</v>
      </c>
      <c r="M49" s="14">
        <f t="shared" si="12"/>
        <v>210.52873351783518</v>
      </c>
      <c r="N49" s="14">
        <f t="shared" si="13"/>
        <v>252.26825290684872</v>
      </c>
      <c r="O49" s="14">
        <f t="shared" si="7"/>
        <v>517.50109269324503</v>
      </c>
      <c r="P49" s="38"/>
      <c r="Q49" s="27"/>
      <c r="R49" s="60"/>
    </row>
    <row r="50" spans="1:18" s="33" customFormat="1" x14ac:dyDescent="0.25">
      <c r="A50" s="125">
        <v>36400</v>
      </c>
      <c r="B50" s="112"/>
      <c r="C50" s="113"/>
      <c r="D50" s="113"/>
      <c r="E50" s="114">
        <f>C49-E49</f>
        <v>754.40000000000009</v>
      </c>
      <c r="F50" s="115" t="s">
        <v>121</v>
      </c>
      <c r="G50" s="34">
        <v>57.9</v>
      </c>
      <c r="H50" s="34">
        <v>39</v>
      </c>
      <c r="I50" s="35">
        <f t="shared" si="8"/>
        <v>0.62905217998697349</v>
      </c>
      <c r="J50" s="35">
        <f t="shared" si="9"/>
        <v>0.84684957283826223</v>
      </c>
      <c r="K50" s="35">
        <f t="shared" si="10"/>
        <v>0.7773630778816526</v>
      </c>
      <c r="L50" s="35">
        <f t="shared" si="11"/>
        <v>0.53183249335072857</v>
      </c>
      <c r="M50" s="36">
        <f t="shared" si="12"/>
        <v>252.38481371069037</v>
      </c>
      <c r="N50" s="36">
        <f t="shared" si="13"/>
        <v>311.88928651482081</v>
      </c>
      <c r="O50" s="36">
        <f t="shared" si="7"/>
        <v>638.86331774918506</v>
      </c>
      <c r="P50" s="39">
        <f>A50*I50*L50</f>
        <v>12177.634171618676</v>
      </c>
      <c r="Q50" s="91">
        <f>A50*K50*L50</f>
        <v>15048.740759728891</v>
      </c>
      <c r="R50" s="102">
        <f>A50*J50</f>
        <v>30825.324451312747</v>
      </c>
    </row>
    <row r="51" spans="1:18" x14ac:dyDescent="0.25">
      <c r="A51" s="126"/>
      <c r="B51" s="40" t="s">
        <v>18</v>
      </c>
      <c r="C51" s="109">
        <v>10382.700000000001</v>
      </c>
      <c r="D51" s="109"/>
      <c r="E51" s="110">
        <v>10382.700000000001</v>
      </c>
      <c r="F51" s="111" t="s">
        <v>150</v>
      </c>
      <c r="G51" s="10">
        <v>55.752223970000003</v>
      </c>
      <c r="H51" s="10">
        <v>37.615554809999999</v>
      </c>
      <c r="I51" s="13">
        <f t="shared" si="8"/>
        <v>0.61009656163091774</v>
      </c>
      <c r="J51" s="13">
        <f t="shared" si="9"/>
        <v>0.82633387777065481</v>
      </c>
      <c r="K51" s="13">
        <f t="shared" si="10"/>
        <v>0.79232706976736056</v>
      </c>
      <c r="L51" s="13">
        <f t="shared" si="11"/>
        <v>0.56318054161033704</v>
      </c>
      <c r="M51" s="14">
        <f t="shared" si="12"/>
        <v>3567.438739886768</v>
      </c>
      <c r="N51" s="14">
        <f t="shared" si="13"/>
        <v>4633.0014969974645</v>
      </c>
      <c r="O51" s="14">
        <f>E51*J51</f>
        <v>8579.5767527293792</v>
      </c>
      <c r="P51" s="38"/>
      <c r="Q51" s="27"/>
      <c r="R51" s="60"/>
    </row>
    <row r="52" spans="1:18" x14ac:dyDescent="0.25">
      <c r="A52" s="126"/>
      <c r="B52" s="40"/>
      <c r="C52" s="109"/>
      <c r="D52" s="109"/>
      <c r="E52" s="110"/>
      <c r="F52" s="111"/>
      <c r="G52" s="10"/>
      <c r="H52" s="10"/>
      <c r="I52" s="10"/>
      <c r="J52" s="10"/>
      <c r="P52" s="40"/>
      <c r="Q52" s="23"/>
      <c r="R52" s="60"/>
    </row>
    <row r="53" spans="1:18" s="20" customFormat="1" x14ac:dyDescent="0.25">
      <c r="A53" s="127"/>
      <c r="B53" s="41"/>
      <c r="C53" s="116"/>
      <c r="D53" s="116"/>
      <c r="E53" s="92"/>
      <c r="F53" s="117"/>
      <c r="G53" s="21"/>
      <c r="H53" s="21"/>
      <c r="I53" s="21"/>
      <c r="J53" s="21"/>
      <c r="P53" s="41"/>
      <c r="Q53" s="103"/>
      <c r="R53" s="104"/>
    </row>
    <row r="54" spans="1:18" ht="23.25" x14ac:dyDescent="0.35">
      <c r="A54" s="126"/>
      <c r="B54" s="118" t="s">
        <v>120</v>
      </c>
      <c r="C54" s="109"/>
      <c r="D54" s="119">
        <v>13974.5</v>
      </c>
      <c r="E54" s="110"/>
      <c r="F54" s="111"/>
      <c r="G54" s="9" t="s">
        <v>73</v>
      </c>
      <c r="H54" s="9" t="s">
        <v>72</v>
      </c>
      <c r="I54" s="10"/>
      <c r="J54" s="10"/>
      <c r="P54" s="40"/>
      <c r="Q54" s="23"/>
      <c r="R54" s="60"/>
    </row>
    <row r="55" spans="1:18" x14ac:dyDescent="0.25">
      <c r="A55" s="126"/>
      <c r="B55" s="40" t="s">
        <v>77</v>
      </c>
      <c r="C55" s="109">
        <v>716.3</v>
      </c>
      <c r="D55" s="109"/>
      <c r="E55" s="110">
        <v>266</v>
      </c>
      <c r="F55" s="111" t="s">
        <v>150</v>
      </c>
      <c r="G55" s="10">
        <v>61.816665649999997</v>
      </c>
      <c r="H55" s="10">
        <v>34.333332059999996</v>
      </c>
      <c r="I55" s="13">
        <f>SIN(H55*3.14/180)</f>
        <v>0.5637556579371289</v>
      </c>
      <c r="J55" s="13">
        <f>SIN(G55*3.14/180)</f>
        <v>0.88118240855913654</v>
      </c>
      <c r="K55" s="13">
        <f>COS(H55*3.14/180)</f>
        <v>0.82594161908931241</v>
      </c>
      <c r="L55" s="13">
        <f>COS(G55*3.14/180)</f>
        <v>0.47277644066294061</v>
      </c>
      <c r="M55" s="14">
        <f>E55*I55*L55</f>
        <v>70.897084634587273</v>
      </c>
      <c r="N55" s="14">
        <f>E55*K55*L55</f>
        <v>103.86920653900275</v>
      </c>
      <c r="O55" s="14">
        <f>E55*J55</f>
        <v>234.39452067673031</v>
      </c>
      <c r="P55" s="38"/>
      <c r="Q55" s="27"/>
      <c r="R55" s="105"/>
    </row>
    <row r="56" spans="1:18" s="33" customFormat="1" x14ac:dyDescent="0.25">
      <c r="A56" s="125">
        <v>172400</v>
      </c>
      <c r="B56" s="112"/>
      <c r="C56" s="113"/>
      <c r="D56" s="113"/>
      <c r="E56" s="114">
        <f>C55-E55</f>
        <v>450.29999999999995</v>
      </c>
      <c r="F56" s="115" t="s">
        <v>121</v>
      </c>
      <c r="G56" s="34">
        <v>63</v>
      </c>
      <c r="H56" s="34">
        <v>34</v>
      </c>
      <c r="I56" s="35">
        <f>SIN(H56*3.14/180)</f>
        <v>0.55894347501149444</v>
      </c>
      <c r="J56" s="35">
        <f>SIN(G56*3.14/180)</f>
        <v>0.89075331841196626</v>
      </c>
      <c r="K56" s="35">
        <f>COS(H56*3.14/180)</f>
        <v>0.82920575959292209</v>
      </c>
      <c r="L56" s="35">
        <f>COS(G56*3.14/180)</f>
        <v>0.45448710183906227</v>
      </c>
      <c r="M56" s="36">
        <f>E56*I56*L56</f>
        <v>114.39087980243772</v>
      </c>
      <c r="N56" s="36">
        <f>E56*K56*L56</f>
        <v>169.7015541242921</v>
      </c>
      <c r="O56" s="36">
        <f>E56*J56</f>
        <v>401.10621928090836</v>
      </c>
      <c r="P56" s="39">
        <f>A56*I56*L56</f>
        <v>43795.220248590427</v>
      </c>
      <c r="Q56" s="91">
        <f>A56*K56*L56</f>
        <v>64971.23679997326</v>
      </c>
      <c r="R56" s="102">
        <f>A56*J56</f>
        <v>153565.87209422298</v>
      </c>
    </row>
    <row r="57" spans="1:18" x14ac:dyDescent="0.25">
      <c r="A57" s="126"/>
      <c r="B57" s="40" t="s">
        <v>78</v>
      </c>
      <c r="C57" s="109">
        <v>1018.7</v>
      </c>
      <c r="D57" s="109"/>
      <c r="E57" s="110">
        <v>229</v>
      </c>
      <c r="F57" s="111"/>
      <c r="G57" s="10">
        <v>61.656944269999997</v>
      </c>
      <c r="H57" s="10">
        <v>50.790554049999997</v>
      </c>
      <c r="I57" s="13">
        <f>SIN(H57*3.14/180)</f>
        <v>0.77455611120718215</v>
      </c>
      <c r="J57" s="13">
        <f>SIN(G57*3.14/180)</f>
        <v>0.879861716163437</v>
      </c>
      <c r="K57" s="13">
        <f>COS(H57*3.14/180)</f>
        <v>0.63250520202730931</v>
      </c>
      <c r="L57" s="13">
        <f>COS(G57*3.14/180)</f>
        <v>0.47522979749793826</v>
      </c>
      <c r="M57" s="14">
        <f>E57*I57*L57</f>
        <v>84.293100948469558</v>
      </c>
      <c r="N57" s="14">
        <f>E57*K57*L57</f>
        <v>68.834038068365231</v>
      </c>
      <c r="O57" s="14">
        <f t="shared" ref="O57:O73" si="14">E57*J57</f>
        <v>201.48833300142707</v>
      </c>
      <c r="P57" s="38"/>
      <c r="Q57" s="27"/>
      <c r="R57" s="105"/>
    </row>
    <row r="58" spans="1:18" s="33" customFormat="1" x14ac:dyDescent="0.25">
      <c r="A58" s="125">
        <v>415900</v>
      </c>
      <c r="B58" s="112"/>
      <c r="C58" s="113"/>
      <c r="D58" s="113"/>
      <c r="E58" s="114">
        <f>C57-E57</f>
        <v>789.7</v>
      </c>
      <c r="F58" s="115" t="s">
        <v>121</v>
      </c>
      <c r="G58" s="34">
        <v>64</v>
      </c>
      <c r="H58" s="34">
        <v>52</v>
      </c>
      <c r="I58" s="35">
        <f t="shared" ref="I58:I73" si="15">SIN(H58*3.14/180)</f>
        <v>0.78772740440975264</v>
      </c>
      <c r="J58" s="35">
        <f t="shared" ref="J58:J73" si="16">SIN(G58*3.14/180)</f>
        <v>0.89854566278032988</v>
      </c>
      <c r="K58" s="35">
        <f t="shared" ref="K58:K73" si="17">COS(H58*3.14/180)</f>
        <v>0.6160239738369554</v>
      </c>
      <c r="L58" s="35">
        <f t="shared" ref="L58:L73" si="18">COS(G58*3.14/180)</f>
        <v>0.43888004272085285</v>
      </c>
      <c r="M58" s="36">
        <f t="shared" ref="M58:M73" si="19">E58*I58*L58</f>
        <v>273.01337579972369</v>
      </c>
      <c r="N58" s="36">
        <f t="shared" ref="N58:N73" si="20">E58*K58*L58</f>
        <v>213.50378789577331</v>
      </c>
      <c r="O58" s="36">
        <f t="shared" si="14"/>
        <v>709.58150989762657</v>
      </c>
      <c r="P58" s="39">
        <f>A58*I58*L58</f>
        <v>143784.04836660138</v>
      </c>
      <c r="Q58" s="91">
        <f>A58*K58*L58</f>
        <v>112442.98516633167</v>
      </c>
      <c r="R58" s="102">
        <f>A58*J58</f>
        <v>373705.14115033922</v>
      </c>
    </row>
    <row r="59" spans="1:18" x14ac:dyDescent="0.25">
      <c r="A59" s="126"/>
      <c r="B59" s="40" t="s">
        <v>19</v>
      </c>
      <c r="C59" s="109">
        <v>1336.5</v>
      </c>
      <c r="D59" s="109"/>
      <c r="E59" s="110">
        <v>356</v>
      </c>
      <c r="F59" s="111"/>
      <c r="G59" s="10">
        <v>64.566665650000004</v>
      </c>
      <c r="H59" s="10">
        <v>40.533332819999998</v>
      </c>
      <c r="I59" s="13">
        <f t="shared" si="15"/>
        <v>0.64961769810007541</v>
      </c>
      <c r="J59" s="13">
        <f t="shared" si="16"/>
        <v>0.90284009381072561</v>
      </c>
      <c r="K59" s="13">
        <f t="shared" si="17"/>
        <v>0.76026103827248659</v>
      </c>
      <c r="L59" s="13">
        <f t="shared" si="18"/>
        <v>0.4299764702955734</v>
      </c>
      <c r="M59" s="14">
        <f t="shared" si="19"/>
        <v>99.438035653935685</v>
      </c>
      <c r="N59" s="14">
        <f t="shared" si="20"/>
        <v>116.37439135531598</v>
      </c>
      <c r="O59" s="14">
        <f t="shared" si="14"/>
        <v>321.41107339661829</v>
      </c>
      <c r="P59" s="38"/>
      <c r="Q59" s="27"/>
      <c r="R59" s="105"/>
    </row>
    <row r="60" spans="1:18" x14ac:dyDescent="0.25">
      <c r="A60" s="126"/>
      <c r="B60" s="120" t="s">
        <v>20</v>
      </c>
      <c r="C60" s="109"/>
      <c r="D60" s="109">
        <v>41.5</v>
      </c>
      <c r="E60" s="110"/>
      <c r="F60" s="111"/>
      <c r="G60" s="10"/>
      <c r="H60" s="10"/>
      <c r="I60" s="13"/>
      <c r="J60" s="13"/>
      <c r="K60" s="13"/>
      <c r="L60" s="13"/>
      <c r="M60" s="14"/>
      <c r="N60" s="14"/>
      <c r="O60" s="14"/>
      <c r="P60" s="38"/>
      <c r="Q60" s="27"/>
      <c r="R60" s="105"/>
    </row>
    <row r="61" spans="1:18" s="33" customFormat="1" x14ac:dyDescent="0.25">
      <c r="A61" s="125">
        <v>589900</v>
      </c>
      <c r="B61" s="121"/>
      <c r="C61" s="113"/>
      <c r="D61" s="113"/>
      <c r="E61" s="114">
        <f>C59-E59</f>
        <v>980.5</v>
      </c>
      <c r="F61" s="115" t="s">
        <v>121</v>
      </c>
      <c r="G61" s="34">
        <v>67.5</v>
      </c>
      <c r="H61" s="34">
        <v>53</v>
      </c>
      <c r="I61" s="35">
        <f t="shared" si="15"/>
        <v>0.79835320229043805</v>
      </c>
      <c r="J61" s="35">
        <f t="shared" si="16"/>
        <v>0.92365081194681065</v>
      </c>
      <c r="K61" s="35">
        <f t="shared" si="17"/>
        <v>0.60218947549139623</v>
      </c>
      <c r="L61" s="35">
        <f t="shared" si="18"/>
        <v>0.38323514660061825</v>
      </c>
      <c r="M61" s="36">
        <f t="shared" si="19"/>
        <v>299.99084489173146</v>
      </c>
      <c r="N61" s="36">
        <f t="shared" si="20"/>
        <v>226.27995856882939</v>
      </c>
      <c r="O61" s="36">
        <f t="shared" si="14"/>
        <v>905.63962111384785</v>
      </c>
      <c r="P61" s="39">
        <f>A61*I61*L61</f>
        <v>180484.03814546907</v>
      </c>
      <c r="Q61" s="91">
        <f>A61*K61*L61</f>
        <v>136137.22341637171</v>
      </c>
      <c r="R61" s="102">
        <f>A61*J61</f>
        <v>544861.61396742356</v>
      </c>
    </row>
    <row r="62" spans="1:18" x14ac:dyDescent="0.25">
      <c r="A62" s="126"/>
      <c r="B62" s="40" t="s">
        <v>21</v>
      </c>
      <c r="C62" s="109">
        <v>1269.5999999999999</v>
      </c>
      <c r="D62" s="109"/>
      <c r="E62" s="110">
        <v>293</v>
      </c>
      <c r="F62" s="111"/>
      <c r="G62" s="10">
        <v>59.216667180000002</v>
      </c>
      <c r="H62" s="10">
        <v>39.900001529999997</v>
      </c>
      <c r="I62" s="13">
        <f t="shared" si="15"/>
        <v>0.64117877346879759</v>
      </c>
      <c r="J62" s="13">
        <f t="shared" si="16"/>
        <v>0.85884053875101685</v>
      </c>
      <c r="K62" s="13">
        <f t="shared" si="17"/>
        <v>0.7673915431206213</v>
      </c>
      <c r="L62" s="13">
        <f t="shared" si="18"/>
        <v>0.51224303704185492</v>
      </c>
      <c r="M62" s="14">
        <f t="shared" si="19"/>
        <v>96.232733127069523</v>
      </c>
      <c r="N62" s="14">
        <f t="shared" si="20"/>
        <v>115.1756555719644</v>
      </c>
      <c r="O62" s="14">
        <f t="shared" si="14"/>
        <v>251.64027785404792</v>
      </c>
      <c r="P62" s="38"/>
      <c r="Q62" s="27"/>
      <c r="R62" s="105"/>
    </row>
    <row r="63" spans="1:18" s="33" customFormat="1" x14ac:dyDescent="0.25">
      <c r="A63" s="125">
        <v>145700</v>
      </c>
      <c r="B63" s="112"/>
      <c r="C63" s="113"/>
      <c r="D63" s="113"/>
      <c r="E63" s="114">
        <f>C62-E62</f>
        <v>976.59999999999991</v>
      </c>
      <c r="F63" s="115" t="s">
        <v>121</v>
      </c>
      <c r="G63" s="34">
        <v>60</v>
      </c>
      <c r="H63" s="34">
        <v>41</v>
      </c>
      <c r="I63" s="35">
        <f t="shared" si="15"/>
        <v>0.65578519900572196</v>
      </c>
      <c r="J63" s="35">
        <f t="shared" si="16"/>
        <v>0.86575983949234436</v>
      </c>
      <c r="K63" s="35">
        <f t="shared" si="17"/>
        <v>0.75494752980920843</v>
      </c>
      <c r="L63" s="35">
        <f t="shared" si="18"/>
        <v>0.50045968900820581</v>
      </c>
      <c r="M63" s="36">
        <f t="shared" si="19"/>
        <v>320.51431582262421</v>
      </c>
      <c r="N63" s="36">
        <f t="shared" si="20"/>
        <v>368.97979912576119</v>
      </c>
      <c r="O63" s="36">
        <f t="shared" si="14"/>
        <v>845.50105924822344</v>
      </c>
      <c r="P63" s="39">
        <f>A63*I63*L63</f>
        <v>47817.874068560668</v>
      </c>
      <c r="Q63" s="91">
        <f>A63*K63*L63</f>
        <v>55048.491432135379</v>
      </c>
      <c r="R63" s="102">
        <f>A63*J63</f>
        <v>126141.20861403458</v>
      </c>
    </row>
    <row r="64" spans="1:18" x14ac:dyDescent="0.25">
      <c r="A64" s="126"/>
      <c r="B64" s="40" t="s">
        <v>127</v>
      </c>
      <c r="C64" s="109">
        <v>955.3</v>
      </c>
      <c r="D64" s="109"/>
      <c r="E64" s="110">
        <v>430</v>
      </c>
      <c r="F64" s="111"/>
      <c r="G64" s="12">
        <v>54.6</v>
      </c>
      <c r="H64" s="12">
        <v>20.5</v>
      </c>
      <c r="I64" s="13">
        <f t="shared" si="15"/>
        <v>0.35003747670127522</v>
      </c>
      <c r="J64" s="13">
        <f t="shared" si="16"/>
        <v>0.81484784703223667</v>
      </c>
      <c r="K64" s="13">
        <f t="shared" si="17"/>
        <v>0.93673569639712362</v>
      </c>
      <c r="L64" s="13">
        <f t="shared" si="18"/>
        <v>0.57967489697840868</v>
      </c>
      <c r="M64" s="14">
        <f t="shared" si="19"/>
        <v>87.250413445519357</v>
      </c>
      <c r="N64" s="14">
        <f t="shared" si="20"/>
        <v>233.49093237115025</v>
      </c>
      <c r="O64" s="14">
        <f t="shared" si="14"/>
        <v>350.38457422386176</v>
      </c>
      <c r="P64" s="38"/>
      <c r="Q64" s="27"/>
      <c r="R64" s="105"/>
    </row>
    <row r="65" spans="1:18" s="33" customFormat="1" x14ac:dyDescent="0.25">
      <c r="A65" s="125">
        <v>15100</v>
      </c>
      <c r="B65" s="112"/>
      <c r="C65" s="113"/>
      <c r="D65" s="113"/>
      <c r="E65" s="114">
        <f>C64-E64</f>
        <v>525.29999999999995</v>
      </c>
      <c r="F65" s="115" t="s">
        <v>121</v>
      </c>
      <c r="G65" s="37">
        <v>54.6</v>
      </c>
      <c r="H65" s="37">
        <v>21.6</v>
      </c>
      <c r="I65" s="35">
        <f t="shared" si="15"/>
        <v>0.36794684853969961</v>
      </c>
      <c r="J65" s="35">
        <f t="shared" si="16"/>
        <v>0.81484784703223667</v>
      </c>
      <c r="K65" s="35">
        <f t="shared" si="17"/>
        <v>0.92984682429403576</v>
      </c>
      <c r="L65" s="35">
        <f t="shared" si="18"/>
        <v>0.57967489697840868</v>
      </c>
      <c r="M65" s="36">
        <f t="shared" si="19"/>
        <v>112.04100141386598</v>
      </c>
      <c r="N65" s="36">
        <f t="shared" si="20"/>
        <v>283.14135524975495</v>
      </c>
      <c r="O65" s="36">
        <f t="shared" si="14"/>
        <v>428.03957404603386</v>
      </c>
      <c r="P65" s="39">
        <f>A65*I65*L65</f>
        <v>3220.6722279637856</v>
      </c>
      <c r="Q65" s="91">
        <f>A65*K65*L65</f>
        <v>8139.0338173830187</v>
      </c>
      <c r="R65" s="102">
        <f>A65*J65</f>
        <v>12304.202490186774</v>
      </c>
    </row>
    <row r="66" spans="1:18" s="33" customFormat="1" x14ac:dyDescent="0.25">
      <c r="A66" s="125">
        <v>85300</v>
      </c>
      <c r="B66" s="112" t="s">
        <v>22</v>
      </c>
      <c r="C66" s="113">
        <v>1669.2</v>
      </c>
      <c r="D66" s="113"/>
      <c r="E66" s="91">
        <v>1669.2</v>
      </c>
      <c r="F66" s="115"/>
      <c r="G66" s="34">
        <v>59.894443510000002</v>
      </c>
      <c r="H66" s="34">
        <v>30.26</v>
      </c>
      <c r="I66" s="35">
        <f t="shared" si="15"/>
        <v>0.50369345688852563</v>
      </c>
      <c r="J66" s="35">
        <f t="shared" si="16"/>
        <v>0.86483683864283978</v>
      </c>
      <c r="K66" s="35">
        <f t="shared" si="17"/>
        <v>0.86388245814328646</v>
      </c>
      <c r="L66" s="35">
        <f t="shared" si="18"/>
        <v>0.50205302760391635</v>
      </c>
      <c r="M66" s="36">
        <f t="shared" si="19"/>
        <v>422.10867311531678</v>
      </c>
      <c r="N66" s="36">
        <f t="shared" si="20"/>
        <v>723.95675017704957</v>
      </c>
      <c r="O66" s="36">
        <f t="shared" si="14"/>
        <v>1443.5856510626281</v>
      </c>
      <c r="P66" s="39">
        <f>A66*I66*L66</f>
        <v>21570.734373793744</v>
      </c>
      <c r="Q66" s="91">
        <f>A66*K66*L66</f>
        <v>36995.87274748522</v>
      </c>
      <c r="R66" s="102">
        <f>A66*J66</f>
        <v>73770.582336234234</v>
      </c>
    </row>
    <row r="67" spans="1:18" x14ac:dyDescent="0.25">
      <c r="A67" s="126"/>
      <c r="B67" s="40" t="s">
        <v>23</v>
      </c>
      <c r="C67" s="109">
        <v>892.5</v>
      </c>
      <c r="D67" s="109"/>
      <c r="E67" s="110">
        <v>336</v>
      </c>
      <c r="F67" s="111"/>
      <c r="G67" s="10">
        <v>70</v>
      </c>
      <c r="H67" s="10">
        <v>33</v>
      </c>
      <c r="I67" s="13">
        <f t="shared" si="15"/>
        <v>0.54439413132497683</v>
      </c>
      <c r="J67" s="13">
        <f t="shared" si="16"/>
        <v>0.93948060515661891</v>
      </c>
      <c r="K67" s="13">
        <f t="shared" si="17"/>
        <v>0.83882955943321635</v>
      </c>
      <c r="L67" s="13">
        <f t="shared" si="18"/>
        <v>0.34260209067452174</v>
      </c>
      <c r="M67" s="14">
        <f t="shared" si="19"/>
        <v>62.667550694406749</v>
      </c>
      <c r="N67" s="14">
        <f t="shared" si="20"/>
        <v>96.561279622553073</v>
      </c>
      <c r="O67" s="14">
        <f t="shared" si="14"/>
        <v>315.66548333262398</v>
      </c>
      <c r="P67" s="38"/>
      <c r="Q67" s="27"/>
      <c r="R67" s="105"/>
    </row>
    <row r="68" spans="1:18" s="33" customFormat="1" x14ac:dyDescent="0.25">
      <c r="A68" s="125">
        <v>144900</v>
      </c>
      <c r="B68" s="112"/>
      <c r="C68" s="113"/>
      <c r="D68" s="113"/>
      <c r="E68" s="114">
        <f>C67-E67</f>
        <v>556.5</v>
      </c>
      <c r="F68" s="115" t="s">
        <v>121</v>
      </c>
      <c r="G68" s="34">
        <v>67.7</v>
      </c>
      <c r="H68" s="34">
        <v>35</v>
      </c>
      <c r="I68" s="13">
        <f t="shared" si="15"/>
        <v>0.57332273168150161</v>
      </c>
      <c r="J68" s="13">
        <f t="shared" si="16"/>
        <v>0.92498225258630051</v>
      </c>
      <c r="K68" s="13">
        <f t="shared" si="17"/>
        <v>0.81932963167290662</v>
      </c>
      <c r="L68" s="13">
        <f t="shared" si="18"/>
        <v>0.38001030565021976</v>
      </c>
      <c r="M68" s="14">
        <f t="shared" si="19"/>
        <v>121.24384612864479</v>
      </c>
      <c r="N68" s="14">
        <f t="shared" si="20"/>
        <v>173.26833614260875</v>
      </c>
      <c r="O68" s="14">
        <f t="shared" si="14"/>
        <v>514.75262356427629</v>
      </c>
      <c r="P68" s="39">
        <f>A68*I68*L68</f>
        <v>31569.152388213173</v>
      </c>
      <c r="Q68" s="91">
        <f>A68*K68*L68</f>
        <v>45115.151674867935</v>
      </c>
      <c r="R68" s="102">
        <f>A68*J68</f>
        <v>134029.92839975495</v>
      </c>
    </row>
    <row r="69" spans="1:18" x14ac:dyDescent="0.25">
      <c r="A69" s="126"/>
      <c r="B69" s="40" t="s">
        <v>24</v>
      </c>
      <c r="C69" s="109">
        <v>694.4</v>
      </c>
      <c r="D69" s="109"/>
      <c r="E69" s="110">
        <v>216</v>
      </c>
      <c r="F69" s="111"/>
      <c r="G69" s="10">
        <v>58.516666409999999</v>
      </c>
      <c r="H69" s="10">
        <v>31.283332819999998</v>
      </c>
      <c r="I69" s="13">
        <f t="shared" si="15"/>
        <v>0.51903395664800855</v>
      </c>
      <c r="J69" s="13">
        <f t="shared" si="16"/>
        <v>0.85252159994673227</v>
      </c>
      <c r="K69" s="13">
        <f t="shared" si="17"/>
        <v>0.85475362055174309</v>
      </c>
      <c r="L69" s="13">
        <f t="shared" si="18"/>
        <v>0.52269199498774022</v>
      </c>
      <c r="M69" s="14">
        <f t="shared" si="19"/>
        <v>58.599697161613221</v>
      </c>
      <c r="N69" s="14">
        <f t="shared" si="20"/>
        <v>96.502941032223845</v>
      </c>
      <c r="O69" s="14">
        <f t="shared" si="14"/>
        <v>184.14466558849418</v>
      </c>
      <c r="P69" s="38"/>
      <c r="Q69" s="27"/>
      <c r="R69" s="105"/>
    </row>
    <row r="70" spans="1:18" s="33" customFormat="1" x14ac:dyDescent="0.25">
      <c r="A70" s="125">
        <v>55300</v>
      </c>
      <c r="B70" s="112"/>
      <c r="C70" s="113"/>
      <c r="D70" s="113"/>
      <c r="E70" s="114">
        <f>C69-E69</f>
        <v>478.4</v>
      </c>
      <c r="F70" s="115" t="s">
        <v>121</v>
      </c>
      <c r="G70" s="34">
        <v>58.2</v>
      </c>
      <c r="H70" s="34">
        <v>32.4</v>
      </c>
      <c r="I70" s="35">
        <f t="shared" si="15"/>
        <v>0.53558472302182569</v>
      </c>
      <c r="J70" s="35">
        <f t="shared" si="16"/>
        <v>0.84962122021145692</v>
      </c>
      <c r="K70" s="35">
        <f t="shared" si="17"/>
        <v>0.84448150036909297</v>
      </c>
      <c r="L70" s="35">
        <f t="shared" si="18"/>
        <v>0.52739338464413354</v>
      </c>
      <c r="M70" s="36">
        <f t="shared" si="19"/>
        <v>135.13070097858122</v>
      </c>
      <c r="N70" s="36">
        <f t="shared" si="20"/>
        <v>213.06690090872735</v>
      </c>
      <c r="O70" s="36">
        <f t="shared" si="14"/>
        <v>406.45879174916098</v>
      </c>
      <c r="P70" s="39">
        <f>A70*I70*L70</f>
        <v>15620.25034305088</v>
      </c>
      <c r="Q70" s="91">
        <f>A70*K70*L70</f>
        <v>24629.179808220364</v>
      </c>
      <c r="R70" s="102">
        <f>A70*J70</f>
        <v>46984.053477693567</v>
      </c>
    </row>
    <row r="71" spans="1:18" x14ac:dyDescent="0.25">
      <c r="A71" s="126"/>
      <c r="B71" s="40" t="s">
        <v>25</v>
      </c>
      <c r="C71" s="109">
        <v>760.8</v>
      </c>
      <c r="D71" s="109"/>
      <c r="E71" s="110">
        <v>203</v>
      </c>
      <c r="F71" s="111"/>
      <c r="G71" s="10">
        <v>57.833332059999996</v>
      </c>
      <c r="H71" s="10">
        <v>28.33333</v>
      </c>
      <c r="I71" s="13">
        <f t="shared" si="15"/>
        <v>0.47437964114343067</v>
      </c>
      <c r="J71" s="13">
        <f t="shared" si="16"/>
        <v>0.84623048697546832</v>
      </c>
      <c r="K71" s="13">
        <f t="shared" si="17"/>
        <v>0.88032037126754592</v>
      </c>
      <c r="L71" s="13">
        <f t="shared" si="18"/>
        <v>0.5328170069669903</v>
      </c>
      <c r="M71" s="14">
        <f t="shared" si="19"/>
        <v>51.309780733703882</v>
      </c>
      <c r="N71" s="14">
        <f t="shared" si="20"/>
        <v>95.217082074341221</v>
      </c>
      <c r="O71" s="14">
        <f t="shared" si="14"/>
        <v>171.78478885602007</v>
      </c>
      <c r="P71" s="38"/>
      <c r="Q71" s="27"/>
      <c r="R71" s="105"/>
    </row>
    <row r="72" spans="1:18" s="33" customFormat="1" x14ac:dyDescent="0.25">
      <c r="A72" s="125">
        <v>55300</v>
      </c>
      <c r="B72" s="112"/>
      <c r="C72" s="113"/>
      <c r="D72" s="113"/>
      <c r="E72" s="114">
        <f>C71-E71</f>
        <v>557.79999999999995</v>
      </c>
      <c r="F72" s="115" t="s">
        <v>121</v>
      </c>
      <c r="G72" s="34">
        <v>57</v>
      </c>
      <c r="H72" s="34">
        <v>29</v>
      </c>
      <c r="I72" s="35">
        <f t="shared" si="15"/>
        <v>0.484585181953882</v>
      </c>
      <c r="J72" s="35">
        <f t="shared" si="16"/>
        <v>0.83839577787912634</v>
      </c>
      <c r="K72" s="35">
        <f t="shared" si="17"/>
        <v>0.87474407767685003</v>
      </c>
      <c r="L72" s="35">
        <f t="shared" si="18"/>
        <v>0.54506194109885764</v>
      </c>
      <c r="M72" s="36">
        <f t="shared" si="19"/>
        <v>147.33112267818683</v>
      </c>
      <c r="N72" s="36">
        <f t="shared" si="20"/>
        <v>265.9532974173581</v>
      </c>
      <c r="O72" s="36">
        <f t="shared" si="14"/>
        <v>467.65716490097662</v>
      </c>
      <c r="P72" s="39">
        <f>A72*I72*L72</f>
        <v>14606.33037666499</v>
      </c>
      <c r="Q72" s="91">
        <f>A72*K72*L72</f>
        <v>26366.470683363041</v>
      </c>
      <c r="R72" s="102">
        <f>A72*J72</f>
        <v>46363.286516715685</v>
      </c>
    </row>
    <row r="73" spans="1:18" x14ac:dyDescent="0.25">
      <c r="A73" s="126"/>
      <c r="B73" s="40" t="s">
        <v>26</v>
      </c>
      <c r="C73" s="109">
        <v>4661.2</v>
      </c>
      <c r="D73" s="109"/>
      <c r="E73" s="110">
        <v>4661.2</v>
      </c>
      <c r="F73" s="111"/>
      <c r="G73" s="10">
        <v>59.894443510000002</v>
      </c>
      <c r="H73" s="10">
        <v>30.26</v>
      </c>
      <c r="I73" s="13">
        <f t="shared" si="15"/>
        <v>0.50369345688852563</v>
      </c>
      <c r="J73" s="13">
        <f t="shared" si="16"/>
        <v>0.86483683864283978</v>
      </c>
      <c r="K73" s="13">
        <f t="shared" si="17"/>
        <v>0.86388245814328646</v>
      </c>
      <c r="L73" s="13">
        <f t="shared" si="18"/>
        <v>0.50205302760391635</v>
      </c>
      <c r="M73" s="14">
        <f t="shared" si="19"/>
        <v>1178.7281015606966</v>
      </c>
      <c r="N73" s="14">
        <f t="shared" si="20"/>
        <v>2021.631442562463</v>
      </c>
      <c r="O73" s="14">
        <f t="shared" si="14"/>
        <v>4031.1774722820046</v>
      </c>
      <c r="P73" s="38"/>
      <c r="Q73" s="27"/>
      <c r="R73" s="105"/>
    </row>
    <row r="74" spans="1:18" s="20" customFormat="1" x14ac:dyDescent="0.25">
      <c r="A74" s="127"/>
      <c r="B74" s="41"/>
      <c r="C74" s="116"/>
      <c r="D74" s="116"/>
      <c r="E74" s="92"/>
      <c r="F74" s="117"/>
      <c r="G74" s="21"/>
      <c r="H74" s="21"/>
      <c r="I74" s="21"/>
      <c r="J74" s="21"/>
      <c r="O74" s="88"/>
      <c r="P74" s="89"/>
      <c r="Q74" s="106"/>
      <c r="R74" s="107"/>
    </row>
    <row r="75" spans="1:18" ht="23.25" x14ac:dyDescent="0.35">
      <c r="A75" s="126"/>
      <c r="B75" s="118" t="s">
        <v>27</v>
      </c>
      <c r="C75" s="109"/>
      <c r="D75" s="119">
        <v>22907.200000000001</v>
      </c>
      <c r="E75" s="110"/>
      <c r="F75" s="111"/>
      <c r="G75" s="9" t="s">
        <v>73</v>
      </c>
      <c r="H75" s="9" t="s">
        <v>72</v>
      </c>
      <c r="I75" s="10"/>
      <c r="J75" s="10"/>
      <c r="O75" s="14"/>
      <c r="P75" s="38"/>
      <c r="Q75" s="27"/>
      <c r="R75" s="105"/>
    </row>
    <row r="76" spans="1:18" x14ac:dyDescent="0.25">
      <c r="A76" s="126"/>
      <c r="B76" s="40" t="s">
        <v>80</v>
      </c>
      <c r="C76" s="109">
        <v>447.1</v>
      </c>
      <c r="D76" s="109"/>
      <c r="E76" s="110">
        <v>157</v>
      </c>
      <c r="F76" s="111" t="s">
        <v>150</v>
      </c>
      <c r="G76" s="10">
        <v>44.607776639999997</v>
      </c>
      <c r="H76" s="10">
        <v>40.105834960000003</v>
      </c>
      <c r="I76" s="13">
        <f>SIN(H76*3.14/180)</f>
        <v>0.64393006858562052</v>
      </c>
      <c r="J76" s="13">
        <f>SIN(G76*3.14/180)</f>
        <v>0.7019686396260264</v>
      </c>
      <c r="K76" s="13">
        <f>COS(H76*3.14/180)</f>
        <v>0.76508435271629893</v>
      </c>
      <c r="L76" s="13">
        <f>COS(G76*3.14/180)</f>
        <v>0.71220785518104612</v>
      </c>
      <c r="M76" s="14">
        <f>E76*I76*L76</f>
        <v>72.002092326329958</v>
      </c>
      <c r="N76" s="14">
        <f>E76*K76*L76</f>
        <v>85.54915648326272</v>
      </c>
      <c r="O76" s="14">
        <f>E76*J76</f>
        <v>110.20907642128614</v>
      </c>
      <c r="P76" s="38"/>
      <c r="Q76" s="27"/>
      <c r="R76" s="105"/>
    </row>
    <row r="77" spans="1:18" s="33" customFormat="1" x14ac:dyDescent="0.25">
      <c r="A77" s="125">
        <v>7600</v>
      </c>
      <c r="B77" s="112"/>
      <c r="C77" s="113"/>
      <c r="D77" s="113"/>
      <c r="E77" s="114">
        <f>C76-E76</f>
        <v>290.10000000000002</v>
      </c>
      <c r="F77" s="115" t="s">
        <v>121</v>
      </c>
      <c r="G77" s="34">
        <v>44.6</v>
      </c>
      <c r="H77" s="34">
        <v>40.1</v>
      </c>
      <c r="I77" s="35">
        <f t="shared" ref="I77:I93" si="21">SIN(H77*3.14/180)</f>
        <v>0.64385218912270104</v>
      </c>
      <c r="J77" s="35">
        <f t="shared" ref="J77:J93" si="22">SIN(G77*3.14/180)</f>
        <v>0.7018720156444701</v>
      </c>
      <c r="K77" s="35">
        <f t="shared" ref="K77:K93" si="23">COS(H77*3.14/180)</f>
        <v>0.7651498928719167</v>
      </c>
      <c r="L77" s="35">
        <f t="shared" ref="L77:L93" si="24">COS(G77*3.14/180)</f>
        <v>0.71230307710634577</v>
      </c>
      <c r="M77" s="36">
        <f t="shared" ref="M77:M93" si="25">E77*I77*L77</f>
        <v>133.04505148854088</v>
      </c>
      <c r="N77" s="36">
        <f t="shared" ref="N77:N93" si="26">E77*K77*L77</f>
        <v>158.1099025729886</v>
      </c>
      <c r="O77" s="36">
        <f t="shared" ref="O77:O93" si="27">E77*J77</f>
        <v>203.6130717384608</v>
      </c>
      <c r="P77" s="39">
        <f>A77*I77*L77</f>
        <v>3485.4960059045516</v>
      </c>
      <c r="Q77" s="91">
        <f>A77*K77*L77</f>
        <v>4142.1415358659542</v>
      </c>
      <c r="R77" s="102">
        <f>A77*J77</f>
        <v>5334.2273188979725</v>
      </c>
    </row>
    <row r="78" spans="1:18" x14ac:dyDescent="0.25">
      <c r="A78" s="126"/>
      <c r="B78" s="40" t="s">
        <v>81</v>
      </c>
      <c r="C78" s="109">
        <v>2576.5</v>
      </c>
      <c r="D78" s="109"/>
      <c r="E78" s="110">
        <v>462</v>
      </c>
      <c r="F78" s="111"/>
      <c r="G78" s="10">
        <v>42.975276950000001</v>
      </c>
      <c r="H78" s="10">
        <v>47.502223970000003</v>
      </c>
      <c r="I78" s="13">
        <f t="shared" si="21"/>
        <v>0.7370195538364871</v>
      </c>
      <c r="J78" s="13">
        <f t="shared" si="22"/>
        <v>0.68140446117194564</v>
      </c>
      <c r="K78" s="13">
        <f t="shared" si="23"/>
        <v>0.67587142065829764</v>
      </c>
      <c r="L78" s="13">
        <f t="shared" si="24"/>
        <v>0.73190707080542028</v>
      </c>
      <c r="M78" s="14">
        <f t="shared" si="25"/>
        <v>249.21657812194883</v>
      </c>
      <c r="N78" s="14">
        <f t="shared" si="26"/>
        <v>228.53988314162203</v>
      </c>
      <c r="O78" s="14">
        <f t="shared" si="27"/>
        <v>314.8088610614389</v>
      </c>
      <c r="P78" s="38"/>
      <c r="Q78" s="27"/>
      <c r="R78" s="105"/>
    </row>
    <row r="79" spans="1:18" s="33" customFormat="1" x14ac:dyDescent="0.25">
      <c r="A79" s="125">
        <v>50300</v>
      </c>
      <c r="B79" s="112"/>
      <c r="C79" s="113"/>
      <c r="D79" s="113"/>
      <c r="E79" s="114">
        <f>C78-E78</f>
        <v>2114.5</v>
      </c>
      <c r="F79" s="115" t="s">
        <v>121</v>
      </c>
      <c r="G79" s="34">
        <v>42.9</v>
      </c>
      <c r="H79" s="34">
        <v>47.5</v>
      </c>
      <c r="I79" s="35">
        <f t="shared" si="21"/>
        <v>0.73699333222752383</v>
      </c>
      <c r="J79" s="35">
        <f t="shared" si="22"/>
        <v>0.68044275950538058</v>
      </c>
      <c r="K79" s="35">
        <f t="shared" si="23"/>
        <v>0.67590001350212348</v>
      </c>
      <c r="L79" s="35">
        <f t="shared" si="24"/>
        <v>0.73280123569539835</v>
      </c>
      <c r="M79" s="36">
        <f t="shared" si="25"/>
        <v>1141.9772211228135</v>
      </c>
      <c r="N79" s="36">
        <f t="shared" si="26"/>
        <v>1047.3126220058373</v>
      </c>
      <c r="O79" s="36">
        <f t="shared" si="27"/>
        <v>1438.7962149741272</v>
      </c>
      <c r="P79" s="39">
        <f>A79*I79*L79</f>
        <v>27165.502115146614</v>
      </c>
      <c r="Q79" s="91">
        <f>A79*K79*L79</f>
        <v>24913.608364574895</v>
      </c>
      <c r="R79" s="102">
        <f>A79*J79</f>
        <v>34226.270803120642</v>
      </c>
    </row>
    <row r="80" spans="1:18" x14ac:dyDescent="0.25">
      <c r="A80" s="126"/>
      <c r="B80" s="40" t="s">
        <v>82</v>
      </c>
      <c r="C80" s="109">
        <v>467.3</v>
      </c>
      <c r="D80" s="109"/>
      <c r="E80" s="110">
        <v>130</v>
      </c>
      <c r="F80" s="111"/>
      <c r="G80" s="10">
        <v>43.226112370000003</v>
      </c>
      <c r="H80" s="10">
        <v>44.76499939</v>
      </c>
      <c r="I80" s="13">
        <f t="shared" si="21"/>
        <v>0.70391934351198948</v>
      </c>
      <c r="J80" s="13">
        <f t="shared" si="22"/>
        <v>0.68460052212897105</v>
      </c>
      <c r="K80" s="13">
        <f t="shared" si="23"/>
        <v>0.71027991512476951</v>
      </c>
      <c r="L80" s="13">
        <f t="shared" si="24"/>
        <v>0.72891846258737347</v>
      </c>
      <c r="M80" s="14">
        <f t="shared" si="25"/>
        <v>66.702974735575438</v>
      </c>
      <c r="N80" s="14">
        <f t="shared" si="26"/>
        <v>67.305698686126831</v>
      </c>
      <c r="O80" s="14">
        <f t="shared" si="27"/>
        <v>88.998067876766243</v>
      </c>
      <c r="P80" s="38"/>
      <c r="Q80" s="27"/>
      <c r="R80" s="105"/>
    </row>
    <row r="81" spans="1:18" s="33" customFormat="1" x14ac:dyDescent="0.25">
      <c r="A81" s="125">
        <v>3600</v>
      </c>
      <c r="B81" s="112"/>
      <c r="C81" s="113"/>
      <c r="D81" s="113"/>
      <c r="E81" s="114">
        <f>C80-E80</f>
        <v>337.3</v>
      </c>
      <c r="F81" s="115" t="s">
        <v>121</v>
      </c>
      <c r="G81" s="34">
        <v>43.2</v>
      </c>
      <c r="H81" s="34">
        <v>44.7</v>
      </c>
      <c r="I81" s="35">
        <f t="shared" si="21"/>
        <v>0.70311352023155071</v>
      </c>
      <c r="J81" s="35">
        <f t="shared" si="22"/>
        <v>0.68426841724727649</v>
      </c>
      <c r="K81" s="35">
        <f t="shared" si="23"/>
        <v>0.71107761718928886</v>
      </c>
      <c r="L81" s="35">
        <f t="shared" si="24"/>
        <v>0.72923023329940673</v>
      </c>
      <c r="M81" s="36">
        <f t="shared" si="25"/>
        <v>172.94438095583817</v>
      </c>
      <c r="N81" s="36">
        <f t="shared" si="26"/>
        <v>174.90330476912894</v>
      </c>
      <c r="O81" s="36">
        <f t="shared" si="27"/>
        <v>230.80373713750637</v>
      </c>
      <c r="P81" s="39">
        <f>A81*I81*L81</f>
        <v>1845.8338910199152</v>
      </c>
      <c r="Q81" s="91">
        <f>A81*K81*L81</f>
        <v>1866.7414680369529</v>
      </c>
      <c r="R81" s="102">
        <f>A81*J81</f>
        <v>2463.3663020901954</v>
      </c>
    </row>
    <row r="82" spans="1:18" x14ac:dyDescent="0.25">
      <c r="A82" s="126"/>
      <c r="B82" s="40" t="s">
        <v>83</v>
      </c>
      <c r="C82" s="109">
        <v>901.5</v>
      </c>
      <c r="D82" s="109"/>
      <c r="E82" s="110">
        <v>275</v>
      </c>
      <c r="F82" s="111"/>
      <c r="G82" s="10">
        <v>43.498054500000002</v>
      </c>
      <c r="H82" s="10">
        <v>43.618888849999998</v>
      </c>
      <c r="I82" s="13">
        <f t="shared" si="21"/>
        <v>0.68957879306069758</v>
      </c>
      <c r="J82" s="13">
        <f t="shared" si="22"/>
        <v>0.68805070717822436</v>
      </c>
      <c r="K82" s="13">
        <f t="shared" si="23"/>
        <v>0.7242106655945848</v>
      </c>
      <c r="L82" s="13">
        <f t="shared" si="24"/>
        <v>0.72566261055089876</v>
      </c>
      <c r="M82" s="14">
        <f t="shared" si="25"/>
        <v>137.61042546706506</v>
      </c>
      <c r="N82" s="14">
        <f t="shared" si="26"/>
        <v>144.52146560064685</v>
      </c>
      <c r="O82" s="14">
        <f t="shared" si="27"/>
        <v>189.2139444740117</v>
      </c>
      <c r="P82" s="38"/>
      <c r="Q82" s="27"/>
      <c r="R82" s="105"/>
    </row>
    <row r="83" spans="1:18" s="33" customFormat="1" x14ac:dyDescent="0.25">
      <c r="A83" s="125">
        <v>12500</v>
      </c>
      <c r="B83" s="112"/>
      <c r="C83" s="113"/>
      <c r="D83" s="113"/>
      <c r="E83" s="114">
        <f>C82-E82</f>
        <v>626.5</v>
      </c>
      <c r="F83" s="115" t="s">
        <v>121</v>
      </c>
      <c r="G83" s="34">
        <v>43.5</v>
      </c>
      <c r="H83" s="34">
        <v>43.6</v>
      </c>
      <c r="I83" s="35">
        <f t="shared" si="21"/>
        <v>0.68934012423644797</v>
      </c>
      <c r="J83" s="35">
        <f t="shared" si="22"/>
        <v>0.6880753344405921</v>
      </c>
      <c r="K83" s="35">
        <f t="shared" si="23"/>
        <v>0.72443784627646168</v>
      </c>
      <c r="L83" s="35">
        <f t="shared" si="24"/>
        <v>0.72563925895341919</v>
      </c>
      <c r="M83" s="36">
        <f t="shared" si="25"/>
        <v>313.38297895899791</v>
      </c>
      <c r="N83" s="36">
        <f t="shared" si="26"/>
        <v>329.33885951905899</v>
      </c>
      <c r="O83" s="36">
        <f t="shared" si="27"/>
        <v>431.07919702703094</v>
      </c>
      <c r="P83" s="39">
        <f>A83*I83*L83</f>
        <v>6252.6532114724259</v>
      </c>
      <c r="Q83" s="91">
        <f>A83*K83*L83</f>
        <v>6571.0067741232833</v>
      </c>
      <c r="R83" s="102">
        <f>A83*J83</f>
        <v>8600.9416805074015</v>
      </c>
    </row>
    <row r="84" spans="1:18" x14ac:dyDescent="0.25">
      <c r="A84" s="126"/>
      <c r="B84" s="40" t="s">
        <v>84</v>
      </c>
      <c r="C84" s="109">
        <v>292.39999999999998</v>
      </c>
      <c r="D84" s="109"/>
      <c r="E84" s="110">
        <v>104</v>
      </c>
      <c r="F84" s="111"/>
      <c r="G84" s="10">
        <v>47.442222600000001</v>
      </c>
      <c r="H84" s="10">
        <v>44.456390300000002</v>
      </c>
      <c r="I84" s="13">
        <f t="shared" si="21"/>
        <v>0.70008535947664197</v>
      </c>
      <c r="J84" s="13">
        <f t="shared" si="22"/>
        <v>0.73631172200117279</v>
      </c>
      <c r="K84" s="13">
        <f t="shared" si="23"/>
        <v>0.71405916382780288</v>
      </c>
      <c r="L84" s="13">
        <f t="shared" si="24"/>
        <v>0.67664248170187158</v>
      </c>
      <c r="M84" s="14">
        <f t="shared" si="25"/>
        <v>49.265579484099881</v>
      </c>
      <c r="N84" s="14">
        <f t="shared" si="26"/>
        <v>50.24892752821841</v>
      </c>
      <c r="O84" s="14">
        <f t="shared" si="27"/>
        <v>76.576419088121966</v>
      </c>
      <c r="P84" s="38"/>
      <c r="Q84" s="27"/>
      <c r="R84" s="105"/>
    </row>
    <row r="85" spans="1:18" s="33" customFormat="1" x14ac:dyDescent="0.25">
      <c r="A85" s="125">
        <v>76100</v>
      </c>
      <c r="B85" s="112"/>
      <c r="C85" s="113"/>
      <c r="D85" s="113"/>
      <c r="E85" s="114">
        <f>C84-E84</f>
        <v>188.39999999999998</v>
      </c>
      <c r="F85" s="115" t="s">
        <v>121</v>
      </c>
      <c r="G85" s="34">
        <v>47.4</v>
      </c>
      <c r="H85" s="34">
        <v>44.5</v>
      </c>
      <c r="I85" s="35">
        <f t="shared" si="21"/>
        <v>0.70062837520073196</v>
      </c>
      <c r="J85" s="35">
        <f t="shared" si="22"/>
        <v>0.73581314143505605</v>
      </c>
      <c r="K85" s="35">
        <f t="shared" si="23"/>
        <v>0.71352636942413161</v>
      </c>
      <c r="L85" s="35">
        <f t="shared" si="24"/>
        <v>0.67718462836325088</v>
      </c>
      <c r="M85" s="36">
        <f t="shared" si="25"/>
        <v>89.387277891990934</v>
      </c>
      <c r="N85" s="36">
        <f t="shared" si="26"/>
        <v>91.032824425224049</v>
      </c>
      <c r="O85" s="36">
        <f t="shared" si="27"/>
        <v>138.62719584636454</v>
      </c>
      <c r="P85" s="39">
        <f>A85*I85*L85</f>
        <v>36106.007683548363</v>
      </c>
      <c r="Q85" s="91">
        <f>A85*K85*L85</f>
        <v>36770.689696175963</v>
      </c>
      <c r="R85" s="102">
        <f>A85*J85</f>
        <v>55995.380063207762</v>
      </c>
    </row>
    <row r="86" spans="1:18" x14ac:dyDescent="0.25">
      <c r="A86" s="126"/>
      <c r="B86" s="40" t="s">
        <v>85</v>
      </c>
      <c r="C86" s="109">
        <v>439.4</v>
      </c>
      <c r="D86" s="109"/>
      <c r="E86" s="110">
        <v>211</v>
      </c>
      <c r="F86" s="111"/>
      <c r="G86" s="10">
        <v>44.223331450000003</v>
      </c>
      <c r="H86" s="10">
        <v>42.057777399999999</v>
      </c>
      <c r="I86" s="13">
        <f t="shared" si="21"/>
        <v>0.66960331570507747</v>
      </c>
      <c r="J86" s="13">
        <f t="shared" si="22"/>
        <v>0.69717651544275239</v>
      </c>
      <c r="K86" s="13">
        <f t="shared" si="23"/>
        <v>0.74271892368295445</v>
      </c>
      <c r="L86" s="13">
        <f t="shared" si="24"/>
        <v>0.71689950921666956</v>
      </c>
      <c r="M86" s="14">
        <f t="shared" si="25"/>
        <v>101.28807885215201</v>
      </c>
      <c r="N86" s="14">
        <f t="shared" si="26"/>
        <v>112.34796952546529</v>
      </c>
      <c r="O86" s="14">
        <f t="shared" si="27"/>
        <v>147.10424475842075</v>
      </c>
      <c r="P86" s="38"/>
      <c r="Q86" s="27"/>
      <c r="R86" s="105"/>
    </row>
    <row r="87" spans="1:18" s="33" customFormat="1" x14ac:dyDescent="0.25">
      <c r="A87" s="125">
        <v>14100</v>
      </c>
      <c r="B87" s="112"/>
      <c r="C87" s="113"/>
      <c r="D87" s="113"/>
      <c r="E87" s="114">
        <f>C86-E86</f>
        <v>228.39999999999998</v>
      </c>
      <c r="F87" s="115" t="s">
        <v>121</v>
      </c>
      <c r="G87" s="34">
        <v>44.2</v>
      </c>
      <c r="H87" s="34">
        <v>42</v>
      </c>
      <c r="I87" s="35">
        <f t="shared" si="21"/>
        <v>0.66885439329753549</v>
      </c>
      <c r="J87" s="35">
        <f t="shared" si="22"/>
        <v>0.69688467660704478</v>
      </c>
      <c r="K87" s="35">
        <f t="shared" si="23"/>
        <v>0.74339343591841445</v>
      </c>
      <c r="L87" s="35">
        <f t="shared" si="24"/>
        <v>0.71718320358907928</v>
      </c>
      <c r="M87" s="36">
        <f t="shared" si="25"/>
        <v>109.56145558111238</v>
      </c>
      <c r="N87" s="36">
        <f t="shared" si="26"/>
        <v>121.77129689934561</v>
      </c>
      <c r="O87" s="36">
        <f t="shared" si="27"/>
        <v>159.16846013704901</v>
      </c>
      <c r="P87" s="39">
        <f>A87*I87*L87</f>
        <v>6763.6450249285663</v>
      </c>
      <c r="Q87" s="91">
        <f>A87*K87*L87</f>
        <v>7517.4049311767649</v>
      </c>
      <c r="R87" s="102">
        <f>A87*J87</f>
        <v>9826.073940159331</v>
      </c>
    </row>
    <row r="88" spans="1:18" x14ac:dyDescent="0.25">
      <c r="A88" s="126"/>
      <c r="B88" s="40" t="s">
        <v>86</v>
      </c>
      <c r="C88" s="109">
        <v>710.3</v>
      </c>
      <c r="D88" s="109"/>
      <c r="E88" s="110">
        <v>315</v>
      </c>
      <c r="F88" s="111"/>
      <c r="G88" s="10">
        <v>43.036666869999998</v>
      </c>
      <c r="H88" s="10">
        <v>44.66777802</v>
      </c>
      <c r="I88" s="13">
        <f t="shared" si="21"/>
        <v>0.70271371633200852</v>
      </c>
      <c r="J88" s="13">
        <f t="shared" si="22"/>
        <v>0.68218787911888901</v>
      </c>
      <c r="K88" s="13">
        <f t="shared" si="23"/>
        <v>0.71147272110661941</v>
      </c>
      <c r="L88" s="13">
        <f t="shared" si="24"/>
        <v>0.73117692632034836</v>
      </c>
      <c r="M88" s="14">
        <f t="shared" si="25"/>
        <v>161.84953738509796</v>
      </c>
      <c r="N88" s="14">
        <f t="shared" si="26"/>
        <v>163.86691777454641</v>
      </c>
      <c r="O88" s="14">
        <f t="shared" si="27"/>
        <v>214.88918192245004</v>
      </c>
      <c r="P88" s="38"/>
      <c r="Q88" s="27"/>
      <c r="R88" s="105"/>
    </row>
    <row r="89" spans="1:18" s="33" customFormat="1" x14ac:dyDescent="0.25">
      <c r="A89" s="125">
        <v>8000</v>
      </c>
      <c r="B89" s="112"/>
      <c r="C89" s="113"/>
      <c r="D89" s="113"/>
      <c r="E89" s="114">
        <f>C88-E88</f>
        <v>395.29999999999995</v>
      </c>
      <c r="F89" s="115" t="s">
        <v>121</v>
      </c>
      <c r="G89" s="34">
        <v>43</v>
      </c>
      <c r="H89" s="34">
        <v>44.7</v>
      </c>
      <c r="I89" s="35">
        <f t="shared" si="21"/>
        <v>0.70311352023155071</v>
      </c>
      <c r="J89" s="35">
        <f t="shared" si="22"/>
        <v>0.68172005457872842</v>
      </c>
      <c r="K89" s="35">
        <f t="shared" si="23"/>
        <v>0.71107761718928886</v>
      </c>
      <c r="L89" s="35">
        <f t="shared" si="24"/>
        <v>0.73161312671737611</v>
      </c>
      <c r="M89" s="36">
        <f t="shared" si="25"/>
        <v>203.34511910896919</v>
      </c>
      <c r="N89" s="36">
        <f t="shared" si="26"/>
        <v>205.64838906164101</v>
      </c>
      <c r="O89" s="36">
        <f t="shared" si="27"/>
        <v>269.48393757497132</v>
      </c>
      <c r="P89" s="39">
        <f>A89*I89*L89</f>
        <v>4115.2566477909277</v>
      </c>
      <c r="Q89" s="91">
        <f>A89*K89*L89</f>
        <v>4161.8697508047762</v>
      </c>
      <c r="R89" s="102">
        <f>A89*J89</f>
        <v>5453.7604366298274</v>
      </c>
    </row>
    <row r="90" spans="1:18" x14ac:dyDescent="0.25">
      <c r="A90" s="126"/>
      <c r="B90" s="40" t="s">
        <v>87</v>
      </c>
      <c r="C90" s="109">
        <v>1103.7</v>
      </c>
      <c r="D90" s="109"/>
      <c r="E90" s="110">
        <v>214</v>
      </c>
      <c r="F90" s="111"/>
      <c r="G90" s="10">
        <v>43.308334350000003</v>
      </c>
      <c r="H90" s="10">
        <v>45.70027924</v>
      </c>
      <c r="I90" s="13">
        <f t="shared" si="21"/>
        <v>0.71541366956935659</v>
      </c>
      <c r="J90" s="13">
        <f t="shared" si="22"/>
        <v>0.68564531753759472</v>
      </c>
      <c r="K90" s="13">
        <f t="shared" si="23"/>
        <v>0.69870113882353702</v>
      </c>
      <c r="L90" s="13">
        <f t="shared" si="24"/>
        <v>0.72793577913080409</v>
      </c>
      <c r="M90" s="14">
        <f t="shared" si="25"/>
        <v>111.4458942891826</v>
      </c>
      <c r="N90" s="14">
        <f t="shared" si="26"/>
        <v>108.84244538398558</v>
      </c>
      <c r="O90" s="14">
        <f t="shared" si="27"/>
        <v>146.72809795304528</v>
      </c>
      <c r="P90" s="38"/>
      <c r="Q90" s="27"/>
      <c r="R90" s="105"/>
    </row>
    <row r="91" spans="1:18" s="33" customFormat="1" x14ac:dyDescent="0.25">
      <c r="A91" s="125">
        <v>17500</v>
      </c>
      <c r="B91" s="112"/>
      <c r="C91" s="113"/>
      <c r="D91" s="113"/>
      <c r="E91" s="114">
        <f>C90-E90</f>
        <v>889.7</v>
      </c>
      <c r="F91" s="115" t="s">
        <v>121</v>
      </c>
      <c r="G91" s="34">
        <v>43.3</v>
      </c>
      <c r="H91" s="34">
        <v>45.6</v>
      </c>
      <c r="I91" s="35">
        <f t="shared" si="21"/>
        <v>0.71419032674884764</v>
      </c>
      <c r="J91" s="35">
        <f t="shared" si="22"/>
        <v>0.68553947708759067</v>
      </c>
      <c r="K91" s="35">
        <f t="shared" si="23"/>
        <v>0.69995155345093296</v>
      </c>
      <c r="L91" s="35">
        <f t="shared" si="24"/>
        <v>0.72803545611080833</v>
      </c>
      <c r="M91" s="36">
        <f t="shared" si="25"/>
        <v>462.60474668914145</v>
      </c>
      <c r="N91" s="36">
        <f t="shared" si="26"/>
        <v>453.38182127564409</v>
      </c>
      <c r="O91" s="36">
        <f t="shared" si="27"/>
        <v>609.92447276482949</v>
      </c>
      <c r="P91" s="39">
        <f>A91*I91*L91</f>
        <v>9099.2279049791796</v>
      </c>
      <c r="Q91" s="91">
        <f>A91*K91*L91</f>
        <v>8917.8170982620795</v>
      </c>
      <c r="R91" s="102">
        <f>A91*J91</f>
        <v>11996.940849032837</v>
      </c>
    </row>
    <row r="92" spans="1:18" x14ac:dyDescent="0.25">
      <c r="A92" s="126"/>
      <c r="B92" s="40" t="s">
        <v>88</v>
      </c>
      <c r="C92" s="109">
        <v>5125.2</v>
      </c>
      <c r="D92" s="109"/>
      <c r="E92" s="110">
        <v>646</v>
      </c>
      <c r="F92" s="111"/>
      <c r="G92" s="10">
        <v>45.032779689999998</v>
      </c>
      <c r="H92" s="10">
        <v>38.976943970000001</v>
      </c>
      <c r="I92" s="13">
        <f t="shared" si="21"/>
        <v>0.62873947397047891</v>
      </c>
      <c r="J92" s="13">
        <f t="shared" si="22"/>
        <v>0.70722956674630866</v>
      </c>
      <c r="K92" s="13">
        <f t="shared" si="23"/>
        <v>0.77761601955677684</v>
      </c>
      <c r="L92" s="13">
        <f t="shared" si="24"/>
        <v>0.70698397430198412</v>
      </c>
      <c r="M92" s="14">
        <f t="shared" si="25"/>
        <v>287.1526409418895</v>
      </c>
      <c r="N92" s="14">
        <f t="shared" si="26"/>
        <v>355.14629333569212</v>
      </c>
      <c r="O92" s="14">
        <f t="shared" si="27"/>
        <v>456.87030011811538</v>
      </c>
      <c r="P92" s="38"/>
      <c r="Q92" s="27"/>
      <c r="R92" s="105"/>
    </row>
    <row r="93" spans="1:18" s="33" customFormat="1" x14ac:dyDescent="0.25">
      <c r="A93" s="125">
        <v>76000</v>
      </c>
      <c r="B93" s="112"/>
      <c r="C93" s="113"/>
      <c r="D93" s="113"/>
      <c r="E93" s="114">
        <f>C92-E92</f>
        <v>4479.2</v>
      </c>
      <c r="F93" s="115" t="s">
        <v>121</v>
      </c>
      <c r="G93" s="34">
        <v>45.2</v>
      </c>
      <c r="H93" s="34">
        <v>39</v>
      </c>
      <c r="I93" s="35">
        <f t="shared" si="21"/>
        <v>0.62905217998697349</v>
      </c>
      <c r="J93" s="35">
        <f t="shared" si="22"/>
        <v>0.7092888733150513</v>
      </c>
      <c r="K93" s="35">
        <f t="shared" si="23"/>
        <v>0.7773630778816526</v>
      </c>
      <c r="L93" s="35">
        <f t="shared" si="24"/>
        <v>0.70491793436645167</v>
      </c>
      <c r="M93" s="36">
        <f t="shared" si="25"/>
        <v>1986.2123875659254</v>
      </c>
      <c r="N93" s="36">
        <f t="shared" si="26"/>
        <v>2454.4993627665149</v>
      </c>
      <c r="O93" s="36">
        <f t="shared" si="27"/>
        <v>3177.0467213527777</v>
      </c>
      <c r="P93" s="39">
        <f>A93*I93*L93</f>
        <v>33700.692412709934</v>
      </c>
      <c r="Q93" s="91">
        <f>A93*K93*L93</f>
        <v>41646.2653085942</v>
      </c>
      <c r="R93" s="102">
        <f>A93*J93</f>
        <v>53905.954371943903</v>
      </c>
    </row>
    <row r="94" spans="1:18" x14ac:dyDescent="0.25">
      <c r="A94" s="126"/>
      <c r="B94" s="40" t="s">
        <v>28</v>
      </c>
      <c r="C94" s="109">
        <v>2735.2</v>
      </c>
      <c r="D94" s="109"/>
      <c r="E94" s="110">
        <v>355</v>
      </c>
      <c r="F94" s="111"/>
      <c r="G94" s="10">
        <v>45.04277802</v>
      </c>
      <c r="H94" s="10">
        <v>41.973331450000003</v>
      </c>
      <c r="I94" s="13">
        <f>SIN(H94*3.14/180)</f>
        <v>0.6685084808942805</v>
      </c>
      <c r="J94" s="13">
        <f>SIN(G94*3.14/180)</f>
        <v>0.70735286481908777</v>
      </c>
      <c r="K94" s="13">
        <f>COS(H94*3.14/180)</f>
        <v>0.7437045185908322</v>
      </c>
      <c r="L94" s="13">
        <f>COS(G94*3.14/180)</f>
        <v>0.70686061188343863</v>
      </c>
      <c r="M94" s="14">
        <f>E94*I94*L94</f>
        <v>167.75252141824069</v>
      </c>
      <c r="N94" s="14">
        <f>E94*K94*L94</f>
        <v>186.62187803041579</v>
      </c>
      <c r="O94" s="14">
        <f>E94*J94</f>
        <v>251.11026701077617</v>
      </c>
      <c r="P94" s="38"/>
      <c r="Q94" s="27"/>
      <c r="R94" s="105"/>
    </row>
    <row r="95" spans="1:18" s="33" customFormat="1" x14ac:dyDescent="0.25">
      <c r="A95" s="125">
        <v>66500</v>
      </c>
      <c r="B95" s="112"/>
      <c r="C95" s="113"/>
      <c r="D95" s="113"/>
      <c r="E95" s="114">
        <f>C94-E94</f>
        <v>2380.1999999999998</v>
      </c>
      <c r="F95" s="115" t="s">
        <v>121</v>
      </c>
      <c r="G95" s="34">
        <v>45</v>
      </c>
      <c r="H95" s="37">
        <v>43.2</v>
      </c>
      <c r="I95" s="35">
        <f t="shared" ref="I95:I101" si="28">SIN(H95*3.14/180)</f>
        <v>0.68426841724727649</v>
      </c>
      <c r="J95" s="35">
        <f t="shared" ref="J95:J101" si="29">SIN(G95*3.14/180)</f>
        <v>0.70682518110536596</v>
      </c>
      <c r="K95" s="35">
        <f t="shared" ref="K95:K101" si="30">COS(H95*3.14/180)</f>
        <v>0.72923023329940673</v>
      </c>
      <c r="L95" s="35">
        <f t="shared" ref="L95:L101" si="31">COS(G95*3.14/180)</f>
        <v>0.70738826916719977</v>
      </c>
      <c r="M95" s="36">
        <f t="shared" ref="M95:M101" si="32">E95*I95*L95</f>
        <v>1152.1202228374102</v>
      </c>
      <c r="N95" s="36">
        <f t="shared" ref="N95:N101" si="33">E95*K95*L95</f>
        <v>1227.8235816706958</v>
      </c>
      <c r="O95" s="36">
        <f t="shared" ref="O95:O101" si="34">E95*J95</f>
        <v>1682.3852960669919</v>
      </c>
      <c r="P95" s="39">
        <f>A95*I95*L95</f>
        <v>32188.889512934958</v>
      </c>
      <c r="Q95" s="91">
        <f>A95*K95*L95</f>
        <v>34303.952685111035</v>
      </c>
      <c r="R95" s="102">
        <f>A95*J95</f>
        <v>47003.874543506834</v>
      </c>
    </row>
    <row r="96" spans="1:18" x14ac:dyDescent="0.25">
      <c r="A96" s="126"/>
      <c r="B96" s="40" t="s">
        <v>29</v>
      </c>
      <c r="C96" s="109">
        <v>1005.3</v>
      </c>
      <c r="D96" s="109"/>
      <c r="E96" s="110">
        <v>505</v>
      </c>
      <c r="F96" s="111"/>
      <c r="G96" s="10">
        <v>46.349445340000003</v>
      </c>
      <c r="H96" s="10">
        <v>48.049167629999999</v>
      </c>
      <c r="I96" s="13">
        <f t="shared" si="28"/>
        <v>0.74343448558712333</v>
      </c>
      <c r="J96" s="13">
        <f t="shared" si="29"/>
        <v>0.72327995899298136</v>
      </c>
      <c r="K96" s="13">
        <f t="shared" si="30"/>
        <v>0.66880876612063733</v>
      </c>
      <c r="L96" s="13">
        <f t="shared" si="31"/>
        <v>0.6905549224494103</v>
      </c>
      <c r="M96" s="14">
        <f t="shared" si="32"/>
        <v>259.25808348812075</v>
      </c>
      <c r="N96" s="14">
        <f t="shared" si="33"/>
        <v>233.23383873907088</v>
      </c>
      <c r="O96" s="14">
        <f t="shared" si="34"/>
        <v>365.25637929145557</v>
      </c>
      <c r="P96" s="38"/>
      <c r="Q96" s="27"/>
      <c r="R96" s="105"/>
    </row>
    <row r="97" spans="1:18" s="33" customFormat="1" x14ac:dyDescent="0.25">
      <c r="A97" s="125">
        <v>44100</v>
      </c>
      <c r="B97" s="112"/>
      <c r="C97" s="113"/>
      <c r="D97" s="113"/>
      <c r="E97" s="114">
        <f>C96-E96</f>
        <v>500.29999999999995</v>
      </c>
      <c r="F97" s="115" t="s">
        <v>121</v>
      </c>
      <c r="G97" s="34">
        <v>47</v>
      </c>
      <c r="H97" s="34">
        <v>47</v>
      </c>
      <c r="I97" s="35">
        <f t="shared" si="28"/>
        <v>0.73107002285744083</v>
      </c>
      <c r="J97" s="35">
        <f t="shared" si="29"/>
        <v>0.73107002285744083</v>
      </c>
      <c r="K97" s="35">
        <f t="shared" si="30"/>
        <v>0.68230244150172947</v>
      </c>
      <c r="L97" s="35">
        <f t="shared" si="31"/>
        <v>0.68230244150172947</v>
      </c>
      <c r="M97" s="36">
        <f t="shared" si="32"/>
        <v>249.55507401062982</v>
      </c>
      <c r="N97" s="36">
        <f t="shared" si="33"/>
        <v>232.90797182611422</v>
      </c>
      <c r="O97" s="36">
        <f t="shared" si="34"/>
        <v>365.75433243557762</v>
      </c>
      <c r="P97" s="39">
        <f>A97*I97*L97</f>
        <v>21997.558992342147</v>
      </c>
      <c r="Q97" s="91">
        <f>A97*K97*L97</f>
        <v>20530.165016053645</v>
      </c>
      <c r="R97" s="102">
        <f>A97*J97</f>
        <v>32240.188008013141</v>
      </c>
    </row>
    <row r="98" spans="1:18" x14ac:dyDescent="0.25">
      <c r="A98" s="126"/>
      <c r="B98" s="40" t="s">
        <v>30</v>
      </c>
      <c r="C98" s="109">
        <v>2699.3</v>
      </c>
      <c r="D98" s="109"/>
      <c r="E98" s="110">
        <v>1011</v>
      </c>
      <c r="F98" s="111"/>
      <c r="G98" s="10">
        <v>48.804721829999998</v>
      </c>
      <c r="H98" s="10">
        <v>44.585834499999997</v>
      </c>
      <c r="I98" s="13">
        <f t="shared" si="28"/>
        <v>0.70169597751811519</v>
      </c>
      <c r="J98" s="13">
        <f t="shared" si="29"/>
        <v>0.75218470607973131</v>
      </c>
      <c r="K98" s="13">
        <f t="shared" si="30"/>
        <v>0.71247649444377936</v>
      </c>
      <c r="L98" s="13">
        <f t="shared" si="31"/>
        <v>0.65895232599919418</v>
      </c>
      <c r="M98" s="14">
        <f t="shared" si="32"/>
        <v>467.47042269166849</v>
      </c>
      <c r="N98" s="14">
        <f t="shared" si="33"/>
        <v>474.65241170904864</v>
      </c>
      <c r="O98" s="14">
        <f t="shared" si="34"/>
        <v>760.4587378466083</v>
      </c>
      <c r="P98" s="38"/>
      <c r="Q98" s="27"/>
      <c r="R98" s="105"/>
    </row>
    <row r="99" spans="1:18" s="33" customFormat="1" x14ac:dyDescent="0.25">
      <c r="A99" s="125">
        <v>113900</v>
      </c>
      <c r="B99" s="112"/>
      <c r="C99" s="113"/>
      <c r="D99" s="113"/>
      <c r="E99" s="114">
        <f>C98-E98</f>
        <v>1688.3000000000002</v>
      </c>
      <c r="F99" s="115" t="s">
        <v>121</v>
      </c>
      <c r="G99" s="34">
        <v>49</v>
      </c>
      <c r="H99" s="34">
        <v>45.1</v>
      </c>
      <c r="I99" s="35">
        <f t="shared" si="28"/>
        <v>0.70805810455093654</v>
      </c>
      <c r="J99" s="35">
        <f t="shared" si="29"/>
        <v>0.75442507116890845</v>
      </c>
      <c r="K99" s="35">
        <f t="shared" si="30"/>
        <v>0.70615417621064525</v>
      </c>
      <c r="L99" s="35">
        <f t="shared" si="31"/>
        <v>0.65638617596030113</v>
      </c>
      <c r="M99" s="36">
        <f t="shared" si="32"/>
        <v>784.65355097284487</v>
      </c>
      <c r="N99" s="36">
        <f t="shared" si="33"/>
        <v>782.5436617936864</v>
      </c>
      <c r="O99" s="36">
        <f t="shared" si="34"/>
        <v>1273.6958476544683</v>
      </c>
      <c r="P99" s="39">
        <f>A99*I99*L99</f>
        <v>52936.11292768288</v>
      </c>
      <c r="Q99" s="91">
        <f>A99*K99*L99</f>
        <v>52793.77070325231</v>
      </c>
      <c r="R99" s="102">
        <f>A99*J99</f>
        <v>85929.015606138666</v>
      </c>
    </row>
    <row r="100" spans="1:18" x14ac:dyDescent="0.25">
      <c r="A100" s="126"/>
      <c r="B100" s="40" t="s">
        <v>31</v>
      </c>
      <c r="C100" s="109">
        <v>4404</v>
      </c>
      <c r="D100" s="109"/>
      <c r="E100" s="110">
        <v>1068</v>
      </c>
      <c r="F100" s="111"/>
      <c r="G100" s="10">
        <v>47.236389160000002</v>
      </c>
      <c r="H100" s="10">
        <v>39.713890079999999</v>
      </c>
      <c r="I100" s="13">
        <f t="shared" si="28"/>
        <v>0.63868397697180357</v>
      </c>
      <c r="J100" s="13">
        <f t="shared" si="29"/>
        <v>0.733877394346099</v>
      </c>
      <c r="K100" s="13">
        <f t="shared" si="30"/>
        <v>0.7694691530915847</v>
      </c>
      <c r="L100" s="13">
        <f t="shared" si="31"/>
        <v>0.67928195181955209</v>
      </c>
      <c r="M100" s="14">
        <f t="shared" si="32"/>
        <v>463.34806036946361</v>
      </c>
      <c r="N100" s="14">
        <f t="shared" si="33"/>
        <v>558.22919073302467</v>
      </c>
      <c r="O100" s="14">
        <f t="shared" si="34"/>
        <v>783.78105716163373</v>
      </c>
      <c r="P100" s="38"/>
      <c r="Q100" s="27"/>
      <c r="R100" s="105"/>
    </row>
    <row r="101" spans="1:18" s="33" customFormat="1" x14ac:dyDescent="0.25">
      <c r="A101" s="125">
        <v>100800</v>
      </c>
      <c r="B101" s="112"/>
      <c r="C101" s="113"/>
      <c r="D101" s="113"/>
      <c r="E101" s="114">
        <f>C100-E100</f>
        <v>3336</v>
      </c>
      <c r="F101" s="115" t="s">
        <v>121</v>
      </c>
      <c r="G101" s="34">
        <v>46.8</v>
      </c>
      <c r="H101" s="34">
        <v>41.5</v>
      </c>
      <c r="I101" s="35">
        <f t="shared" si="28"/>
        <v>0.66234499065497909</v>
      </c>
      <c r="J101" s="35">
        <f t="shared" si="29"/>
        <v>0.72868510086574934</v>
      </c>
      <c r="K101" s="35">
        <f t="shared" si="30"/>
        <v>0.74919898114870365</v>
      </c>
      <c r="L101" s="35">
        <f t="shared" si="31"/>
        <v>0.68484890580059532</v>
      </c>
      <c r="M101" s="36">
        <f t="shared" si="32"/>
        <v>1513.2304236875268</v>
      </c>
      <c r="N101" s="36">
        <f t="shared" si="33"/>
        <v>1711.6619098286128</v>
      </c>
      <c r="O101" s="36">
        <f t="shared" si="34"/>
        <v>2430.8934964881396</v>
      </c>
      <c r="P101" s="39">
        <f>A101*I101*L101</f>
        <v>45723.509204946851</v>
      </c>
      <c r="Q101" s="91">
        <f>A101*K101*L101</f>
        <v>51719.280728634345</v>
      </c>
      <c r="R101" s="102">
        <f>A101*J101</f>
        <v>73451.458167267527</v>
      </c>
    </row>
    <row r="102" spans="1:18" x14ac:dyDescent="0.25">
      <c r="A102" s="126"/>
      <c r="B102" s="40"/>
      <c r="C102" s="109"/>
      <c r="D102" s="109"/>
      <c r="E102" s="110"/>
      <c r="F102" s="111"/>
      <c r="G102" s="10"/>
      <c r="H102" s="10"/>
      <c r="I102" s="13"/>
      <c r="J102" s="13"/>
      <c r="K102" s="13"/>
      <c r="L102" s="13"/>
      <c r="M102" s="14"/>
      <c r="N102" s="14"/>
      <c r="O102" s="14"/>
      <c r="P102" s="38"/>
      <c r="Q102" s="27"/>
      <c r="R102" s="105"/>
    </row>
    <row r="103" spans="1:18" s="20" customFormat="1" x14ac:dyDescent="0.25">
      <c r="A103" s="127"/>
      <c r="B103" s="41"/>
      <c r="C103" s="116"/>
      <c r="D103" s="116"/>
      <c r="E103" s="92"/>
      <c r="F103" s="117"/>
      <c r="G103" s="21"/>
      <c r="H103" s="21"/>
      <c r="I103" s="21"/>
      <c r="J103" s="21"/>
      <c r="O103" s="88"/>
      <c r="P103" s="89"/>
      <c r="Q103" s="106"/>
      <c r="R103" s="107"/>
    </row>
    <row r="104" spans="1:18" ht="23.25" x14ac:dyDescent="0.35">
      <c r="A104" s="126"/>
      <c r="B104" s="118" t="s">
        <v>33</v>
      </c>
      <c r="C104" s="109"/>
      <c r="D104" s="119">
        <v>31154.7</v>
      </c>
      <c r="E104" s="110"/>
      <c r="F104" s="111"/>
      <c r="G104" s="9" t="s">
        <v>73</v>
      </c>
      <c r="H104" s="9" t="s">
        <v>72</v>
      </c>
      <c r="I104" s="10"/>
      <c r="J104" s="10"/>
      <c r="O104" s="14"/>
      <c r="P104" s="38"/>
      <c r="Q104" s="27"/>
      <c r="R104" s="105"/>
    </row>
    <row r="105" spans="1:18" x14ac:dyDescent="0.25">
      <c r="A105" s="126"/>
      <c r="B105" s="40" t="s">
        <v>89</v>
      </c>
      <c r="C105" s="109">
        <v>4104.3999999999996</v>
      </c>
      <c r="D105" s="109"/>
      <c r="E105" s="110">
        <v>1042</v>
      </c>
      <c r="F105" s="111" t="s">
        <v>150</v>
      </c>
      <c r="G105" s="10">
        <v>54.775001529999997</v>
      </c>
      <c r="H105" s="10">
        <v>56.037498470000003</v>
      </c>
      <c r="I105" s="13">
        <f>SIN(H105*3.14/180)</f>
        <v>0.82912627681684348</v>
      </c>
      <c r="J105" s="13">
        <f>SIN(G105*3.14/180)</f>
        <v>0.81661368136766566</v>
      </c>
      <c r="K105" s="13">
        <f>COS(H105*3.14/180)</f>
        <v>0.55906137148960589</v>
      </c>
      <c r="L105" s="13">
        <f>COS(G105*3.14/180)</f>
        <v>0.5771846285229264</v>
      </c>
      <c r="M105" s="14">
        <f>E105*I105*L105</f>
        <v>498.65841765061816</v>
      </c>
      <c r="N105" s="14">
        <f>E105*K105*L105</f>
        <v>336.23425848578529</v>
      </c>
      <c r="O105" s="14">
        <f>E105*J105</f>
        <v>850.91145598510764</v>
      </c>
      <c r="P105" s="38"/>
      <c r="Q105" s="27"/>
      <c r="R105" s="105"/>
    </row>
    <row r="106" spans="1:18" s="33" customFormat="1" x14ac:dyDescent="0.25">
      <c r="A106" s="125">
        <v>143600</v>
      </c>
      <c r="B106" s="112"/>
      <c r="C106" s="113"/>
      <c r="D106" s="113"/>
      <c r="E106" s="114">
        <f>C105-E105</f>
        <v>3062.3999999999996</v>
      </c>
      <c r="F106" s="115" t="s">
        <v>121</v>
      </c>
      <c r="G106" s="34">
        <v>57</v>
      </c>
      <c r="H106" s="34">
        <v>54.2</v>
      </c>
      <c r="I106" s="35">
        <f t="shared" ref="I106:I126" si="35">SIN(H106*3.14/180)</f>
        <v>0.81078320010231542</v>
      </c>
      <c r="J106" s="35">
        <f t="shared" ref="J106:J126" si="36">SIN(G106*3.14/180)</f>
        <v>0.83839577787912634</v>
      </c>
      <c r="K106" s="35">
        <f t="shared" ref="K106:K126" si="37">COS(H106*3.14/180)</f>
        <v>0.5853465660887136</v>
      </c>
      <c r="L106" s="35">
        <f t="shared" ref="L106:L126" si="38">COS(G106*3.14/180)</f>
        <v>0.54506194109885764</v>
      </c>
      <c r="M106" s="36">
        <f t="shared" ref="M106:M126" si="39">E106*I106*L106</f>
        <v>1353.3574434214806</v>
      </c>
      <c r="N106" s="36">
        <f t="shared" ref="N106:N126" si="40">E106*K106*L106</f>
        <v>977.05913504053365</v>
      </c>
      <c r="O106" s="36">
        <f t="shared" ref="O106:O126" si="41">E106*J106</f>
        <v>2567.5032301770361</v>
      </c>
      <c r="P106" s="39">
        <f>A106*I106*L106</f>
        <v>63460.726513624817</v>
      </c>
      <c r="Q106" s="91">
        <f>A106*K106*L106</f>
        <v>45815.599461801416</v>
      </c>
      <c r="R106" s="102">
        <f>A106*J106</f>
        <v>120393.63370344254</v>
      </c>
    </row>
    <row r="107" spans="1:18" x14ac:dyDescent="0.25">
      <c r="A107" s="126"/>
      <c r="B107" s="40" t="s">
        <v>90</v>
      </c>
      <c r="C107" s="109">
        <v>728</v>
      </c>
      <c r="D107" s="109"/>
      <c r="E107" s="110">
        <v>256</v>
      </c>
      <c r="F107" s="111"/>
      <c r="G107" s="10">
        <v>56.636943819999999</v>
      </c>
      <c r="H107" s="10">
        <v>47.87111282</v>
      </c>
      <c r="I107" s="13">
        <f t="shared" si="35"/>
        <v>0.74135353773203749</v>
      </c>
      <c r="J107" s="13">
        <f t="shared" si="36"/>
        <v>0.83492693855086064</v>
      </c>
      <c r="K107" s="13">
        <f t="shared" si="37"/>
        <v>0.67111469369414978</v>
      </c>
      <c r="L107" s="13">
        <f t="shared" si="38"/>
        <v>0.55036079737031351</v>
      </c>
      <c r="M107" s="14">
        <f t="shared" si="39"/>
        <v>104.45105258483379</v>
      </c>
      <c r="N107" s="14">
        <f t="shared" si="40"/>
        <v>94.554935794802176</v>
      </c>
      <c r="O107" s="14">
        <f t="shared" si="41"/>
        <v>213.74129626902032</v>
      </c>
      <c r="P107" s="38"/>
      <c r="Q107" s="27"/>
      <c r="R107" s="105"/>
    </row>
    <row r="108" spans="1:18" s="33" customFormat="1" x14ac:dyDescent="0.25">
      <c r="A108" s="125">
        <v>23200</v>
      </c>
      <c r="B108" s="112"/>
      <c r="C108" s="113"/>
      <c r="D108" s="113"/>
      <c r="E108" s="114">
        <f>C107-E107</f>
        <v>472</v>
      </c>
      <c r="F108" s="115" t="s">
        <v>121</v>
      </c>
      <c r="G108" s="34">
        <v>56</v>
      </c>
      <c r="H108" s="34">
        <v>48</v>
      </c>
      <c r="I108" s="35">
        <f t="shared" si="35"/>
        <v>0.74286057359304747</v>
      </c>
      <c r="J108" s="35">
        <f t="shared" si="36"/>
        <v>0.82876039505923149</v>
      </c>
      <c r="K108" s="35">
        <f t="shared" si="37"/>
        <v>0.66944616527470568</v>
      </c>
      <c r="L108" s="35">
        <f t="shared" si="38"/>
        <v>0.55960361648336998</v>
      </c>
      <c r="M108" s="36">
        <f t="shared" si="39"/>
        <v>196.21392278407376</v>
      </c>
      <c r="N108" s="36">
        <f t="shared" si="40"/>
        <v>176.8227617007224</v>
      </c>
      <c r="O108" s="36">
        <f t="shared" si="41"/>
        <v>391.17490646795727</v>
      </c>
      <c r="P108" s="39">
        <f>A108*I108*L108</f>
        <v>9644.4131537934554</v>
      </c>
      <c r="Q108" s="91">
        <f>A108*K108*L108</f>
        <v>8691.2882869846599</v>
      </c>
      <c r="R108" s="102">
        <f>A108*J108</f>
        <v>19227.241165374169</v>
      </c>
    </row>
    <row r="109" spans="1:18" x14ac:dyDescent="0.25">
      <c r="A109" s="126"/>
      <c r="B109" s="40" t="s">
        <v>91</v>
      </c>
      <c r="C109" s="109">
        <v>888.7</v>
      </c>
      <c r="D109" s="109"/>
      <c r="E109" s="110">
        <v>304</v>
      </c>
      <c r="F109" s="111"/>
      <c r="G109" s="10">
        <v>54.183334350000003</v>
      </c>
      <c r="H109" s="10">
        <v>45.183334350000003</v>
      </c>
      <c r="I109" s="13">
        <f t="shared" si="35"/>
        <v>0.70908390748288908</v>
      </c>
      <c r="J109" s="13">
        <f t="shared" si="36"/>
        <v>0.81061299212808424</v>
      </c>
      <c r="K109" s="13">
        <f t="shared" si="37"/>
        <v>0.70512411116681972</v>
      </c>
      <c r="L109" s="13">
        <f t="shared" si="38"/>
        <v>0.58558225467747438</v>
      </c>
      <c r="M109" s="14">
        <f t="shared" si="39"/>
        <v>126.22899380300052</v>
      </c>
      <c r="N109" s="14">
        <f t="shared" si="40"/>
        <v>125.52408272073299</v>
      </c>
      <c r="O109" s="14">
        <f t="shared" si="41"/>
        <v>246.42634960693761</v>
      </c>
      <c r="P109" s="38"/>
      <c r="Q109" s="27"/>
      <c r="R109" s="105"/>
    </row>
    <row r="110" spans="1:18" s="33" customFormat="1" x14ac:dyDescent="0.25">
      <c r="A110" s="125">
        <v>26200</v>
      </c>
      <c r="B110" s="112"/>
      <c r="C110" s="113"/>
      <c r="D110" s="113"/>
      <c r="E110" s="114">
        <f>C109-E109</f>
        <v>584.70000000000005</v>
      </c>
      <c r="F110" s="115" t="s">
        <v>121</v>
      </c>
      <c r="G110" s="34">
        <v>54.5</v>
      </c>
      <c r="H110" s="34">
        <v>44.5</v>
      </c>
      <c r="I110" s="35">
        <f t="shared" si="35"/>
        <v>0.70062837520073196</v>
      </c>
      <c r="J110" s="35">
        <f t="shared" si="36"/>
        <v>0.81383539706559116</v>
      </c>
      <c r="K110" s="35">
        <f t="shared" si="37"/>
        <v>0.71352636942413161</v>
      </c>
      <c r="L110" s="35">
        <f t="shared" si="38"/>
        <v>0.58109547105711601</v>
      </c>
      <c r="M110" s="36">
        <f t="shared" si="39"/>
        <v>238.05006620538498</v>
      </c>
      <c r="N110" s="36">
        <f t="shared" si="40"/>
        <v>242.43237284250523</v>
      </c>
      <c r="O110" s="36">
        <f t="shared" si="41"/>
        <v>475.84955666425117</v>
      </c>
      <c r="P110" s="39">
        <f>A110*I110*L110</f>
        <v>10666.85776394918</v>
      </c>
      <c r="Q110" s="91">
        <f>A110*K110*L110</f>
        <v>10863.225873907366</v>
      </c>
      <c r="R110" s="102">
        <f>A110*J110</f>
        <v>21322.487403118488</v>
      </c>
    </row>
    <row r="111" spans="1:18" x14ac:dyDescent="0.25">
      <c r="A111" s="126"/>
      <c r="B111" s="40" t="s">
        <v>92</v>
      </c>
      <c r="C111" s="109">
        <v>3779.3</v>
      </c>
      <c r="D111" s="109"/>
      <c r="E111" s="110">
        <v>1105</v>
      </c>
      <c r="F111" s="111"/>
      <c r="G111" s="10">
        <v>55.75</v>
      </c>
      <c r="H111" s="10">
        <v>49.133335109999997</v>
      </c>
      <c r="I111" s="13">
        <f t="shared" si="35"/>
        <v>0.75594975501231909</v>
      </c>
      <c r="J111" s="13">
        <f t="shared" si="36"/>
        <v>0.82631202804092929</v>
      </c>
      <c r="K111" s="13">
        <f t="shared" si="37"/>
        <v>0.65462964177984995</v>
      </c>
      <c r="L111" s="13">
        <f t="shared" si="38"/>
        <v>0.56321259957043435</v>
      </c>
      <c r="M111" s="14">
        <f t="shared" si="39"/>
        <v>470.4652714649589</v>
      </c>
      <c r="N111" s="14">
        <f t="shared" si="40"/>
        <v>407.40870684447412</v>
      </c>
      <c r="O111" s="14">
        <f t="shared" si="41"/>
        <v>913.07479098522685</v>
      </c>
      <c r="P111" s="38"/>
      <c r="Q111" s="27"/>
      <c r="R111" s="105"/>
    </row>
    <row r="112" spans="1:18" s="33" customFormat="1" x14ac:dyDescent="0.25">
      <c r="A112" s="125">
        <v>68000</v>
      </c>
      <c r="B112" s="112"/>
      <c r="C112" s="113"/>
      <c r="D112" s="113"/>
      <c r="E112" s="114">
        <f>C111-E111</f>
        <v>2674.3</v>
      </c>
      <c r="F112" s="115" t="s">
        <v>121</v>
      </c>
      <c r="G112" s="34">
        <v>55</v>
      </c>
      <c r="H112" s="34">
        <v>51</v>
      </c>
      <c r="I112" s="35">
        <f t="shared" si="35"/>
        <v>0.77686190035119906</v>
      </c>
      <c r="J112" s="35">
        <f t="shared" si="36"/>
        <v>0.81887281968445502</v>
      </c>
      <c r="K112" s="35">
        <f t="shared" si="37"/>
        <v>0.62967101551740789</v>
      </c>
      <c r="L112" s="35">
        <f t="shared" si="38"/>
        <v>0.57397500396971124</v>
      </c>
      <c r="M112" s="36">
        <f t="shared" si="39"/>
        <v>1192.4685309855051</v>
      </c>
      <c r="N112" s="36">
        <f t="shared" si="40"/>
        <v>966.53326741696173</v>
      </c>
      <c r="O112" s="36">
        <f t="shared" si="41"/>
        <v>2189.9115816821381</v>
      </c>
      <c r="P112" s="39">
        <f>A112*I112*L112</f>
        <v>30321.153238983792</v>
      </c>
      <c r="Q112" s="91">
        <f>A112*K112*L112</f>
        <v>24576.248806922707</v>
      </c>
      <c r="R112" s="102">
        <f>A112*J112</f>
        <v>55683.351738542944</v>
      </c>
    </row>
    <row r="113" spans="1:18" x14ac:dyDescent="0.25">
      <c r="A113" s="126"/>
      <c r="B113" s="40" t="s">
        <v>93</v>
      </c>
      <c r="C113" s="109">
        <v>1570.4</v>
      </c>
      <c r="D113" s="109"/>
      <c r="E113" s="110">
        <v>632</v>
      </c>
      <c r="F113" s="111"/>
      <c r="G113" s="10">
        <v>56.849998470000003</v>
      </c>
      <c r="H113" s="10">
        <v>53.233333590000001</v>
      </c>
      <c r="I113" s="13">
        <f t="shared" si="35"/>
        <v>0.80079771888729678</v>
      </c>
      <c r="J113" s="13">
        <f t="shared" si="36"/>
        <v>0.83696664926492903</v>
      </c>
      <c r="K113" s="13">
        <f t="shared" si="37"/>
        <v>0.59893489915424192</v>
      </c>
      <c r="L113" s="13">
        <f t="shared" si="38"/>
        <v>0.54725389721612516</v>
      </c>
      <c r="M113" s="14">
        <f t="shared" si="39"/>
        <v>276.96747304708509</v>
      </c>
      <c r="N113" s="14">
        <f t="shared" si="40"/>
        <v>207.15029729225245</v>
      </c>
      <c r="O113" s="14">
        <f t="shared" si="41"/>
        <v>528.96292233543511</v>
      </c>
      <c r="P113" s="38"/>
      <c r="Q113" s="27"/>
      <c r="R113" s="105"/>
    </row>
    <row r="114" spans="1:18" s="33" customFormat="1" x14ac:dyDescent="0.25">
      <c r="A114" s="125">
        <v>42100</v>
      </c>
      <c r="B114" s="112"/>
      <c r="C114" s="113"/>
      <c r="D114" s="113"/>
      <c r="E114" s="114">
        <f>C113-E113</f>
        <v>938.40000000000009</v>
      </c>
      <c r="F114" s="115" t="s">
        <v>121</v>
      </c>
      <c r="G114" s="34">
        <v>57.3</v>
      </c>
      <c r="H114" s="34">
        <v>52.8</v>
      </c>
      <c r="I114" s="35">
        <f t="shared" si="35"/>
        <v>0.7962473754720335</v>
      </c>
      <c r="J114" s="35">
        <f t="shared" si="36"/>
        <v>0.84123677481123982</v>
      </c>
      <c r="K114" s="35">
        <f t="shared" si="37"/>
        <v>0.60497117043202853</v>
      </c>
      <c r="L114" s="35">
        <f t="shared" si="38"/>
        <v>0.5406668925550957</v>
      </c>
      <c r="M114" s="36">
        <f t="shared" si="39"/>
        <v>403.98551119879545</v>
      </c>
      <c r="N114" s="36">
        <f t="shared" si="40"/>
        <v>306.93926922224517</v>
      </c>
      <c r="O114" s="36">
        <f t="shared" si="41"/>
        <v>789.41658948286749</v>
      </c>
      <c r="P114" s="39">
        <f>A114*I114*L114</f>
        <v>18124.243415887984</v>
      </c>
      <c r="Q114" s="91">
        <f>A114*K114*L114</f>
        <v>13770.399866002261</v>
      </c>
      <c r="R114" s="102">
        <f>A114*J114</f>
        <v>35416.068219553199</v>
      </c>
    </row>
    <row r="115" spans="1:18" x14ac:dyDescent="0.25">
      <c r="A115" s="126"/>
      <c r="B115" s="40" t="s">
        <v>130</v>
      </c>
      <c r="C115" s="109">
        <v>1313.7</v>
      </c>
      <c r="D115" s="109"/>
      <c r="E115" s="110">
        <v>441</v>
      </c>
      <c r="F115" s="111"/>
      <c r="G115" s="10">
        <v>56.132221219999998</v>
      </c>
      <c r="H115" s="10">
        <v>47.251945499999998</v>
      </c>
      <c r="I115" s="13">
        <f t="shared" si="35"/>
        <v>0.73406170522559799</v>
      </c>
      <c r="J115" s="13">
        <f t="shared" si="36"/>
        <v>0.83004892952599618</v>
      </c>
      <c r="K115" s="13">
        <f t="shared" si="37"/>
        <v>0.67908277324733202</v>
      </c>
      <c r="L115" s="13">
        <f t="shared" si="38"/>
        <v>0.55769057244384879</v>
      </c>
      <c r="M115" s="14">
        <f t="shared" si="39"/>
        <v>180.53626803499986</v>
      </c>
      <c r="N115" s="14">
        <f t="shared" si="40"/>
        <v>167.01466470213589</v>
      </c>
      <c r="O115" s="14">
        <f t="shared" si="41"/>
        <v>366.05157792096429</v>
      </c>
      <c r="P115" s="38"/>
      <c r="Q115" s="27"/>
      <c r="R115" s="105"/>
    </row>
    <row r="116" spans="1:18" s="33" customFormat="1" x14ac:dyDescent="0.25">
      <c r="A116" s="125">
        <v>18300</v>
      </c>
      <c r="B116" s="112"/>
      <c r="C116" s="113"/>
      <c r="D116" s="113"/>
      <c r="E116" s="114">
        <f>C115-E115</f>
        <v>872.7</v>
      </c>
      <c r="F116" s="115" t="s">
        <v>121</v>
      </c>
      <c r="G116" s="34">
        <v>56</v>
      </c>
      <c r="H116" s="34">
        <v>48</v>
      </c>
      <c r="I116" s="35">
        <f t="shared" si="35"/>
        <v>0.74286057359304747</v>
      </c>
      <c r="J116" s="35">
        <f t="shared" si="36"/>
        <v>0.82876039505923149</v>
      </c>
      <c r="K116" s="35">
        <f t="shared" si="37"/>
        <v>0.66944616527470568</v>
      </c>
      <c r="L116" s="35">
        <f t="shared" si="38"/>
        <v>0.55960361648336998</v>
      </c>
      <c r="M116" s="36">
        <f t="shared" si="39"/>
        <v>362.78790341877368</v>
      </c>
      <c r="N116" s="36">
        <f t="shared" si="40"/>
        <v>326.93479689877211</v>
      </c>
      <c r="O116" s="36">
        <f t="shared" si="41"/>
        <v>723.25919676819137</v>
      </c>
      <c r="P116" s="39">
        <f>A116*I116*L116</f>
        <v>7607.4465825181142</v>
      </c>
      <c r="Q116" s="91">
        <f>A116*K116*L116</f>
        <v>6855.6282608542788</v>
      </c>
      <c r="R116" s="102">
        <f>A116*J116</f>
        <v>15166.315229583935</v>
      </c>
    </row>
    <row r="117" spans="1:18" x14ac:dyDescent="0.25">
      <c r="A117" s="126"/>
      <c r="B117" s="40" t="s">
        <v>35</v>
      </c>
      <c r="C117" s="109">
        <v>1503.5</v>
      </c>
      <c r="D117" s="109"/>
      <c r="E117" s="110">
        <v>458</v>
      </c>
      <c r="F117" s="111"/>
      <c r="G117" s="10">
        <v>58.57694626</v>
      </c>
      <c r="H117" s="10">
        <v>49.653057099999998</v>
      </c>
      <c r="I117" s="13">
        <f t="shared" si="35"/>
        <v>0.76185364892136442</v>
      </c>
      <c r="J117" s="13">
        <f t="shared" si="36"/>
        <v>0.85307076448618424</v>
      </c>
      <c r="K117" s="13">
        <f t="shared" si="37"/>
        <v>0.64774919345777837</v>
      </c>
      <c r="L117" s="13">
        <f t="shared" si="38"/>
        <v>0.52179523836362984</v>
      </c>
      <c r="M117" s="14">
        <f t="shared" si="39"/>
        <v>182.06947570240303</v>
      </c>
      <c r="N117" s="14">
        <f t="shared" si="40"/>
        <v>154.80053971846891</v>
      </c>
      <c r="O117" s="14">
        <f t="shared" si="41"/>
        <v>390.70641013467241</v>
      </c>
      <c r="P117" s="38"/>
      <c r="Q117" s="27"/>
      <c r="R117" s="105"/>
    </row>
    <row r="118" spans="1:18" s="33" customFormat="1" x14ac:dyDescent="0.25">
      <c r="A118" s="125">
        <v>120800</v>
      </c>
      <c r="B118" s="112"/>
      <c r="C118" s="113"/>
      <c r="D118" s="113"/>
      <c r="E118" s="114">
        <f>C117-E117</f>
        <v>1045.5</v>
      </c>
      <c r="F118" s="115" t="s">
        <v>121</v>
      </c>
      <c r="G118" s="34">
        <v>58</v>
      </c>
      <c r="H118" s="34">
        <v>50</v>
      </c>
      <c r="I118" s="35">
        <f t="shared" si="35"/>
        <v>0.76575999649771331</v>
      </c>
      <c r="J118" s="35">
        <f t="shared" si="36"/>
        <v>0.84777603608823415</v>
      </c>
      <c r="K118" s="35">
        <f t="shared" si="37"/>
        <v>0.64312644772534588</v>
      </c>
      <c r="L118" s="35">
        <f t="shared" si="38"/>
        <v>0.53035440286144619</v>
      </c>
      <c r="M118" s="36">
        <f t="shared" si="39"/>
        <v>424.60283612606452</v>
      </c>
      <c r="N118" s="36">
        <f t="shared" si="40"/>
        <v>356.60430806100283</v>
      </c>
      <c r="O118" s="36">
        <f t="shared" si="41"/>
        <v>886.34984573024883</v>
      </c>
      <c r="P118" s="39">
        <f>A118*I118*L118</f>
        <v>49059.801629869522</v>
      </c>
      <c r="Q118" s="91">
        <f>A118*K118*L118</f>
        <v>41203.061132251692</v>
      </c>
      <c r="R118" s="102">
        <f>A118*J118</f>
        <v>102411.34515945868</v>
      </c>
    </row>
    <row r="119" spans="1:18" ht="15" customHeight="1" x14ac:dyDescent="0.25">
      <c r="A119" s="126"/>
      <c r="B119" s="40" t="s">
        <v>36</v>
      </c>
      <c r="C119" s="109">
        <v>3524</v>
      </c>
      <c r="D119" s="109"/>
      <c r="E119" s="110">
        <v>1311</v>
      </c>
      <c r="F119" s="111"/>
      <c r="G119" s="10">
        <v>56.32694626</v>
      </c>
      <c r="H119" s="10">
        <v>44.007499690000003</v>
      </c>
      <c r="I119" s="13">
        <f t="shared" si="35"/>
        <v>0.6944724069819016</v>
      </c>
      <c r="J119" s="13">
        <f t="shared" si="36"/>
        <v>0.83193853948767216</v>
      </c>
      <c r="K119" s="13">
        <f t="shared" si="37"/>
        <v>0.71951933673860646</v>
      </c>
      <c r="L119" s="13">
        <f t="shared" si="38"/>
        <v>0.55486779192445379</v>
      </c>
      <c r="M119" s="14">
        <f t="shared" si="39"/>
        <v>505.18122640002048</v>
      </c>
      <c r="N119" s="14">
        <f t="shared" si="40"/>
        <v>523.40115647188156</v>
      </c>
      <c r="O119" s="14">
        <f t="shared" si="41"/>
        <v>1090.6714252683382</v>
      </c>
      <c r="P119" s="38"/>
      <c r="Q119" s="27"/>
      <c r="R119" s="105"/>
    </row>
    <row r="120" spans="1:18" s="33" customFormat="1" ht="14.25" customHeight="1" x14ac:dyDescent="0.25">
      <c r="A120" s="125">
        <v>74800</v>
      </c>
      <c r="B120" s="112"/>
      <c r="C120" s="113"/>
      <c r="D120" s="113"/>
      <c r="E120" s="114">
        <f>C119-E119</f>
        <v>2213</v>
      </c>
      <c r="F120" s="115" t="s">
        <v>121</v>
      </c>
      <c r="G120" s="34">
        <v>56</v>
      </c>
      <c r="H120" s="34">
        <v>44</v>
      </c>
      <c r="I120" s="35">
        <f t="shared" si="35"/>
        <v>0.69437826781667122</v>
      </c>
      <c r="J120" s="35">
        <f t="shared" si="36"/>
        <v>0.82876039505923149</v>
      </c>
      <c r="K120" s="35">
        <f t="shared" si="37"/>
        <v>0.71961018696508117</v>
      </c>
      <c r="L120" s="35">
        <f t="shared" si="38"/>
        <v>0.55960361648336998</v>
      </c>
      <c r="M120" s="36">
        <f t="shared" si="39"/>
        <v>859.9199933992777</v>
      </c>
      <c r="N120" s="36">
        <f t="shared" si="40"/>
        <v>891.1672728047447</v>
      </c>
      <c r="O120" s="36">
        <f t="shared" si="41"/>
        <v>1834.0467542660792</v>
      </c>
      <c r="P120" s="39">
        <f>A120*I120*L120</f>
        <v>29065.528922849513</v>
      </c>
      <c r="Q120" s="91">
        <f>A120*K120*L120</f>
        <v>30121.695438678224</v>
      </c>
      <c r="R120" s="102">
        <f>A120*J120</f>
        <v>61991.277550430517</v>
      </c>
    </row>
    <row r="121" spans="1:18" x14ac:dyDescent="0.25">
      <c r="A121" s="126"/>
      <c r="B121" s="40" t="s">
        <v>37</v>
      </c>
      <c r="C121" s="109">
        <v>2179.5</v>
      </c>
      <c r="D121" s="109"/>
      <c r="E121" s="110">
        <v>549</v>
      </c>
      <c r="F121" s="111"/>
      <c r="G121" s="10">
        <v>51.78472137</v>
      </c>
      <c r="H121" s="10">
        <v>55.098609920000001</v>
      </c>
      <c r="I121" s="13">
        <f t="shared" si="35"/>
        <v>0.81985895673365672</v>
      </c>
      <c r="J121" s="13">
        <f t="shared" si="36"/>
        <v>0.78540842878511763</v>
      </c>
      <c r="K121" s="13">
        <f t="shared" si="37"/>
        <v>0.57256553429594403</v>
      </c>
      <c r="L121" s="13">
        <f t="shared" si="38"/>
        <v>0.61897786712716374</v>
      </c>
      <c r="M121" s="14">
        <f t="shared" si="39"/>
        <v>278.60352706287114</v>
      </c>
      <c r="N121" s="14">
        <f t="shared" si="40"/>
        <v>194.56856087175657</v>
      </c>
      <c r="O121" s="14">
        <f t="shared" si="41"/>
        <v>431.18922740302958</v>
      </c>
      <c r="P121" s="38"/>
      <c r="Q121" s="27"/>
      <c r="R121" s="105"/>
    </row>
    <row r="122" spans="1:18" s="33" customFormat="1" x14ac:dyDescent="0.25">
      <c r="A122" s="125">
        <v>124000</v>
      </c>
      <c r="B122" s="112"/>
      <c r="C122" s="113"/>
      <c r="D122" s="113"/>
      <c r="E122" s="114">
        <f>C121-E121</f>
        <v>1630.5</v>
      </c>
      <c r="F122" s="115" t="s">
        <v>121</v>
      </c>
      <c r="G122" s="34">
        <v>51.8</v>
      </c>
      <c r="H122" s="34">
        <v>55</v>
      </c>
      <c r="I122" s="35">
        <f t="shared" si="35"/>
        <v>0.81887281968445502</v>
      </c>
      <c r="J122" s="35">
        <f t="shared" si="36"/>
        <v>0.78557337533208416</v>
      </c>
      <c r="K122" s="35">
        <f t="shared" si="37"/>
        <v>0.57397500396971124</v>
      </c>
      <c r="L122" s="35">
        <f t="shared" si="38"/>
        <v>0.61876851242557285</v>
      </c>
      <c r="M122" s="36">
        <f t="shared" si="39"/>
        <v>826.16247425632287</v>
      </c>
      <c r="N122" s="36">
        <f t="shared" si="40"/>
        <v>579.08456361224273</v>
      </c>
      <c r="O122" s="36">
        <f t="shared" si="41"/>
        <v>1280.8773884789632</v>
      </c>
      <c r="P122" s="39">
        <f>A122*I122*L122</f>
        <v>62829.896846233685</v>
      </c>
      <c r="Q122" s="91">
        <f>A122*K122*L122</f>
        <v>44039.549762599265</v>
      </c>
      <c r="R122" s="102">
        <f>A122*J122</f>
        <v>97411.098541178435</v>
      </c>
    </row>
    <row r="123" spans="1:18" x14ac:dyDescent="0.25">
      <c r="A123" s="126"/>
      <c r="B123" s="40" t="s">
        <v>38</v>
      </c>
      <c r="C123" s="109">
        <v>1452.9</v>
      </c>
      <c r="D123" s="109"/>
      <c r="E123" s="110">
        <v>518</v>
      </c>
      <c r="F123" s="111"/>
      <c r="G123" s="10">
        <v>53.169445039999999</v>
      </c>
      <c r="H123" s="10">
        <v>45.035556790000001</v>
      </c>
      <c r="I123" s="13">
        <f t="shared" si="35"/>
        <v>0.70726381573146035</v>
      </c>
      <c r="J123" s="13">
        <f t="shared" si="36"/>
        <v>0.80012970858427945</v>
      </c>
      <c r="K123" s="13">
        <f t="shared" si="37"/>
        <v>0.70694971175959531</v>
      </c>
      <c r="L123" s="13">
        <f t="shared" si="38"/>
        <v>0.59982701626455281</v>
      </c>
      <c r="M123" s="14">
        <f t="shared" si="39"/>
        <v>219.75421914847968</v>
      </c>
      <c r="N123" s="14">
        <f t="shared" si="40"/>
        <v>219.65662377949101</v>
      </c>
      <c r="O123" s="14">
        <f t="shared" si="41"/>
        <v>414.46718904665676</v>
      </c>
      <c r="P123" s="38"/>
      <c r="Q123" s="27"/>
      <c r="R123" s="105"/>
    </row>
    <row r="124" spans="1:18" s="33" customFormat="1" x14ac:dyDescent="0.25">
      <c r="A124" s="125">
        <v>43200</v>
      </c>
      <c r="B124" s="112"/>
      <c r="C124" s="113"/>
      <c r="D124" s="113"/>
      <c r="E124" s="114">
        <f>C123-E123</f>
        <v>934.90000000000009</v>
      </c>
      <c r="F124" s="115" t="s">
        <v>121</v>
      </c>
      <c r="G124" s="34">
        <v>53</v>
      </c>
      <c r="H124" s="34">
        <v>44.5</v>
      </c>
      <c r="I124" s="35">
        <f t="shared" si="35"/>
        <v>0.70062837520073196</v>
      </c>
      <c r="J124" s="35">
        <f t="shared" si="36"/>
        <v>0.79835320229043805</v>
      </c>
      <c r="K124" s="35">
        <f t="shared" si="37"/>
        <v>0.71352636942413161</v>
      </c>
      <c r="L124" s="35">
        <f t="shared" si="38"/>
        <v>0.60218947549139623</v>
      </c>
      <c r="M124" s="36">
        <f t="shared" si="39"/>
        <v>394.44462547766665</v>
      </c>
      <c r="N124" s="36">
        <f t="shared" si="40"/>
        <v>401.70602778585089</v>
      </c>
      <c r="O124" s="36">
        <f t="shared" si="41"/>
        <v>746.38040882133055</v>
      </c>
      <c r="P124" s="39">
        <f>A124*I124*L124</f>
        <v>18226.556659145575</v>
      </c>
      <c r="Q124" s="91">
        <f>A124*K124*L124</f>
        <v>18562.092630600877</v>
      </c>
      <c r="R124" s="102">
        <f>A124*J124</f>
        <v>34488.85833894692</v>
      </c>
    </row>
    <row r="125" spans="1:18" x14ac:dyDescent="0.25">
      <c r="A125" s="126"/>
      <c r="B125" s="40" t="s">
        <v>39</v>
      </c>
      <c r="C125" s="109">
        <v>2819.5</v>
      </c>
      <c r="D125" s="109"/>
      <c r="E125" s="110">
        <v>1002</v>
      </c>
      <c r="F125" s="111"/>
      <c r="G125" s="10">
        <v>57.953056340000003</v>
      </c>
      <c r="H125" s="10">
        <v>55.901668549999997</v>
      </c>
      <c r="I125" s="13">
        <f t="shared" si="35"/>
        <v>0.82779926718728647</v>
      </c>
      <c r="J125" s="13">
        <f t="shared" si="36"/>
        <v>0.84734144143529122</v>
      </c>
      <c r="K125" s="13">
        <f t="shared" si="37"/>
        <v>0.56102439630036716</v>
      </c>
      <c r="L125" s="13">
        <f t="shared" si="38"/>
        <v>0.53104847389514553</v>
      </c>
      <c r="M125" s="14">
        <f t="shared" si="39"/>
        <v>440.48074060639095</v>
      </c>
      <c r="N125" s="14">
        <f t="shared" si="40"/>
        <v>298.52701177220177</v>
      </c>
      <c r="O125" s="14">
        <f t="shared" si="41"/>
        <v>849.0361243181618</v>
      </c>
      <c r="P125" s="38"/>
      <c r="Q125" s="27"/>
      <c r="R125" s="105"/>
    </row>
    <row r="126" spans="1:18" s="33" customFormat="1" x14ac:dyDescent="0.25">
      <c r="A126" s="125">
        <v>160600</v>
      </c>
      <c r="B126" s="112"/>
      <c r="C126" s="113"/>
      <c r="D126" s="113"/>
      <c r="E126" s="114">
        <f>C125-E125</f>
        <v>1817.5</v>
      </c>
      <c r="F126" s="115" t="s">
        <v>121</v>
      </c>
      <c r="G126" s="34">
        <v>59</v>
      </c>
      <c r="H126" s="34">
        <v>57</v>
      </c>
      <c r="I126" s="35">
        <f t="shared" si="35"/>
        <v>0.83839577787912634</v>
      </c>
      <c r="J126" s="35">
        <f t="shared" si="36"/>
        <v>0.85689831526530424</v>
      </c>
      <c r="K126" s="35">
        <f t="shared" si="37"/>
        <v>0.54506194109885764</v>
      </c>
      <c r="L126" s="35">
        <f t="shared" si="38"/>
        <v>0.5154854772886267</v>
      </c>
      <c r="M126" s="36">
        <f t="shared" si="39"/>
        <v>785.48869072526747</v>
      </c>
      <c r="N126" s="36">
        <f t="shared" si="40"/>
        <v>510.6657282566141</v>
      </c>
      <c r="O126" s="36">
        <f t="shared" si="41"/>
        <v>1557.4126879946905</v>
      </c>
      <c r="P126" s="39">
        <f>A126*I126*L126</f>
        <v>69408.24414331661</v>
      </c>
      <c r="Q126" s="91">
        <f>A126*K126*L126</f>
        <v>45124.025286389122</v>
      </c>
      <c r="R126" s="102">
        <f>A126*J126</f>
        <v>137617.86943160786</v>
      </c>
    </row>
    <row r="127" spans="1:18" x14ac:dyDescent="0.25">
      <c r="A127" s="126"/>
      <c r="B127" s="120" t="s">
        <v>34</v>
      </c>
      <c r="C127" s="109"/>
      <c r="D127" s="109">
        <v>136</v>
      </c>
      <c r="E127" s="110"/>
      <c r="F127" s="111"/>
      <c r="G127" s="10"/>
      <c r="H127" s="10"/>
      <c r="I127" s="10"/>
      <c r="J127" s="10"/>
      <c r="O127" s="14"/>
      <c r="P127" s="38"/>
      <c r="Q127" s="27"/>
      <c r="R127" s="105"/>
    </row>
    <row r="128" spans="1:18" x14ac:dyDescent="0.25">
      <c r="A128" s="126"/>
      <c r="B128" s="40" t="s">
        <v>40</v>
      </c>
      <c r="C128" s="109">
        <v>3239.7</v>
      </c>
      <c r="D128" s="109"/>
      <c r="E128" s="110">
        <v>1158</v>
      </c>
      <c r="F128" s="111" t="s">
        <v>150</v>
      </c>
      <c r="G128" s="10">
        <v>53.200000760000002</v>
      </c>
      <c r="H128" s="10">
        <v>50.150001529999997</v>
      </c>
      <c r="I128" s="13">
        <f t="shared" ref="I128:I133" si="42">SIN(H128*3.14/180)</f>
        <v>0.76744023767045966</v>
      </c>
      <c r="J128" s="13">
        <f t="shared" ref="J128:J133" si="43">SIN(G128*3.14/180)</f>
        <v>0.80044931923426565</v>
      </c>
      <c r="K128" s="13">
        <f t="shared" ref="K128:K133" si="44">COS(H128*3.14/180)</f>
        <v>0.64112048914717146</v>
      </c>
      <c r="L128" s="13">
        <f t="shared" ref="L128:L133" si="45">COS(G128*3.14/180)</f>
        <v>0.5994004398875602</v>
      </c>
      <c r="M128" s="14">
        <f t="shared" ref="M128:M133" si="46">E128*I128*L128</f>
        <v>532.68465058252707</v>
      </c>
      <c r="N128" s="14">
        <f t="shared" ref="N128:N133" si="47">E128*K128*L128</f>
        <v>445.00539192382962</v>
      </c>
      <c r="O128" s="14">
        <f t="shared" ref="O128:O133" si="48">E128*J128</f>
        <v>926.92031167327968</v>
      </c>
      <c r="P128" s="38"/>
      <c r="Q128" s="27"/>
      <c r="R128" s="105"/>
    </row>
    <row r="129" spans="1:18" s="33" customFormat="1" x14ac:dyDescent="0.25">
      <c r="A129" s="125">
        <v>53600</v>
      </c>
      <c r="B129" s="112"/>
      <c r="C129" s="113"/>
      <c r="D129" s="113"/>
      <c r="E129" s="114">
        <f>C128-E128</f>
        <v>2081.6999999999998</v>
      </c>
      <c r="F129" s="115" t="s">
        <v>121</v>
      </c>
      <c r="G129" s="34">
        <v>53.2</v>
      </c>
      <c r="H129" s="34">
        <v>50</v>
      </c>
      <c r="I129" s="35">
        <f t="shared" si="42"/>
        <v>0.76575999649771331</v>
      </c>
      <c r="J129" s="35">
        <f t="shared" si="43"/>
        <v>0.8004493112875477</v>
      </c>
      <c r="K129" s="35">
        <f t="shared" si="44"/>
        <v>0.64312644772534588</v>
      </c>
      <c r="L129" s="35">
        <f t="shared" si="45"/>
        <v>0.59940045049973945</v>
      </c>
      <c r="M129" s="36">
        <f t="shared" si="46"/>
        <v>955.49381940853732</v>
      </c>
      <c r="N129" s="36">
        <f t="shared" si="47"/>
        <v>802.4751210695697</v>
      </c>
      <c r="O129" s="36">
        <f t="shared" si="48"/>
        <v>1666.2953313072878</v>
      </c>
      <c r="P129" s="39">
        <f>A129*I129*L129</f>
        <v>24602.233136521882</v>
      </c>
      <c r="Q129" s="91">
        <f>A129*K129*L129</f>
        <v>20662.279141725005</v>
      </c>
      <c r="R129" s="102">
        <f>A129*J129</f>
        <v>42904.083085012557</v>
      </c>
    </row>
    <row r="130" spans="1:18" x14ac:dyDescent="0.25">
      <c r="A130" s="126"/>
      <c r="B130" s="40" t="s">
        <v>41</v>
      </c>
      <c r="C130" s="109">
        <v>2668.3</v>
      </c>
      <c r="D130" s="109"/>
      <c r="E130" s="110">
        <v>873</v>
      </c>
      <c r="F130" s="111"/>
      <c r="G130" s="10">
        <v>51.566665649999997</v>
      </c>
      <c r="H130" s="10">
        <v>46.033332819999998</v>
      </c>
      <c r="I130" s="13">
        <f t="shared" si="42"/>
        <v>0.71946098022217153</v>
      </c>
      <c r="J130" s="13">
        <f t="shared" si="43"/>
        <v>0.78304824658964522</v>
      </c>
      <c r="K130" s="13">
        <f t="shared" si="44"/>
        <v>0.69453286310854445</v>
      </c>
      <c r="L130" s="13">
        <f t="shared" si="45"/>
        <v>0.62196096622929808</v>
      </c>
      <c r="M130" s="14">
        <f t="shared" si="46"/>
        <v>390.64711232750574</v>
      </c>
      <c r="N130" s="14">
        <f t="shared" si="47"/>
        <v>377.11184462863326</v>
      </c>
      <c r="O130" s="14">
        <f t="shared" si="48"/>
        <v>683.60111927276023</v>
      </c>
      <c r="P130" s="38"/>
      <c r="Q130" s="27"/>
      <c r="R130" s="105"/>
    </row>
    <row r="131" spans="1:18" s="33" customFormat="1" x14ac:dyDescent="0.25">
      <c r="A131" s="125">
        <v>100200</v>
      </c>
      <c r="B131" s="112"/>
      <c r="C131" s="113"/>
      <c r="D131" s="113"/>
      <c r="E131" s="114">
        <f>C130-E130</f>
        <v>1795.3000000000002</v>
      </c>
      <c r="F131" s="115" t="s">
        <v>121</v>
      </c>
      <c r="G131" s="34">
        <v>51.5</v>
      </c>
      <c r="H131" s="34">
        <v>47.2</v>
      </c>
      <c r="I131" s="35">
        <f t="shared" si="42"/>
        <v>0.73344604602112495</v>
      </c>
      <c r="J131" s="35">
        <f t="shared" si="43"/>
        <v>0.78232441070169001</v>
      </c>
      <c r="K131" s="35">
        <f t="shared" si="44"/>
        <v>0.67974767199011266</v>
      </c>
      <c r="L131" s="35">
        <f t="shared" si="45"/>
        <v>0.62287118766262861</v>
      </c>
      <c r="M131" s="36">
        <f t="shared" si="46"/>
        <v>820.16917826302017</v>
      </c>
      <c r="N131" s="36">
        <f t="shared" si="47"/>
        <v>760.12147394721126</v>
      </c>
      <c r="O131" s="36">
        <f t="shared" si="48"/>
        <v>1404.5070145327443</v>
      </c>
      <c r="P131" s="39">
        <f>A131*I131*L131</f>
        <v>45775.60945911803</v>
      </c>
      <c r="Q131" s="91">
        <f>A131*K131*L131</f>
        <v>42424.203024291513</v>
      </c>
      <c r="R131" s="102">
        <f>A131*J131</f>
        <v>78388.905952309346</v>
      </c>
    </row>
    <row r="132" spans="1:18" x14ac:dyDescent="0.25">
      <c r="A132" s="126"/>
      <c r="B132" s="40" t="s">
        <v>42</v>
      </c>
      <c r="C132" s="109">
        <v>1382.8</v>
      </c>
      <c r="D132" s="109"/>
      <c r="E132" s="110">
        <v>636</v>
      </c>
      <c r="F132" s="111"/>
      <c r="G132" s="10">
        <v>54.333332059999996</v>
      </c>
      <c r="H132" s="10">
        <v>48.400001529999997</v>
      </c>
      <c r="I132" s="13">
        <f t="shared" si="42"/>
        <v>0.7475137153526541</v>
      </c>
      <c r="J132" s="13">
        <f t="shared" si="43"/>
        <v>0.81214246552855029</v>
      </c>
      <c r="K132" s="13">
        <f t="shared" si="44"/>
        <v>0.66424637399060837</v>
      </c>
      <c r="L132" s="13">
        <f t="shared" si="45"/>
        <v>0.58345918082176706</v>
      </c>
      <c r="M132" s="14">
        <f t="shared" si="46"/>
        <v>277.38741864807412</v>
      </c>
      <c r="N132" s="14">
        <f t="shared" si="47"/>
        <v>246.4885703677997</v>
      </c>
      <c r="O132" s="14">
        <f t="shared" si="48"/>
        <v>516.52260807615801</v>
      </c>
      <c r="P132" s="38"/>
      <c r="Q132" s="27"/>
      <c r="R132" s="105"/>
    </row>
    <row r="133" spans="1:18" s="33" customFormat="1" x14ac:dyDescent="0.25">
      <c r="A133" s="125">
        <v>37300</v>
      </c>
      <c r="B133" s="112"/>
      <c r="C133" s="113"/>
      <c r="D133" s="113"/>
      <c r="E133" s="114">
        <f>C132-E132</f>
        <v>746.8</v>
      </c>
      <c r="F133" s="115" t="s">
        <v>121</v>
      </c>
      <c r="G133" s="34">
        <v>53.5</v>
      </c>
      <c r="H133" s="34">
        <v>47.7</v>
      </c>
      <c r="I133" s="35">
        <f t="shared" si="42"/>
        <v>0.73934698202636662</v>
      </c>
      <c r="J133" s="35">
        <f t="shared" si="43"/>
        <v>0.80357519808765487</v>
      </c>
      <c r="K133" s="35">
        <f t="shared" si="44"/>
        <v>0.67332461723042891</v>
      </c>
      <c r="L133" s="35">
        <f t="shared" si="45"/>
        <v>0.59520324345418874</v>
      </c>
      <c r="M133" s="36">
        <f t="shared" si="46"/>
        <v>328.63809379555084</v>
      </c>
      <c r="N133" s="36">
        <f t="shared" si="47"/>
        <v>299.29129906739212</v>
      </c>
      <c r="O133" s="36">
        <f t="shared" si="48"/>
        <v>600.10995793186066</v>
      </c>
      <c r="P133" s="39">
        <f>A133*I133*L133</f>
        <v>16414.302220907935</v>
      </c>
      <c r="Q133" s="91">
        <f>A133*K133*L133</f>
        <v>14948.534353526684</v>
      </c>
      <c r="R133" s="102">
        <f>A133*J133</f>
        <v>29973.354888669528</v>
      </c>
    </row>
    <row r="134" spans="1:18" s="20" customFormat="1" x14ac:dyDescent="0.25">
      <c r="A134" s="127"/>
      <c r="B134" s="41"/>
      <c r="C134" s="116"/>
      <c r="D134" s="116"/>
      <c r="E134" s="92"/>
      <c r="F134" s="117"/>
      <c r="G134" s="21"/>
      <c r="H134" s="21"/>
      <c r="I134" s="90"/>
      <c r="J134" s="90"/>
      <c r="K134" s="90"/>
      <c r="L134" s="90"/>
      <c r="M134" s="88"/>
      <c r="N134" s="88"/>
      <c r="O134" s="88"/>
      <c r="P134" s="89"/>
      <c r="Q134" s="106"/>
      <c r="R134" s="107"/>
    </row>
    <row r="135" spans="1:18" ht="23.25" x14ac:dyDescent="0.35">
      <c r="A135" s="126"/>
      <c r="B135" s="118" t="s">
        <v>43</v>
      </c>
      <c r="C135" s="109"/>
      <c r="D135" s="119">
        <v>12373.9</v>
      </c>
      <c r="E135" s="110"/>
      <c r="F135" s="111"/>
      <c r="G135" s="9" t="s">
        <v>73</v>
      </c>
      <c r="H135" s="9" t="s">
        <v>72</v>
      </c>
      <c r="I135" s="10"/>
      <c r="J135" s="10"/>
      <c r="O135" s="14"/>
      <c r="P135" s="38"/>
      <c r="Q135" s="27"/>
      <c r="R135" s="105"/>
    </row>
    <row r="136" spans="1:18" x14ac:dyDescent="0.25">
      <c r="A136" s="126"/>
      <c r="B136" s="40" t="s">
        <v>45</v>
      </c>
      <c r="C136" s="109">
        <v>1019.5</v>
      </c>
      <c r="D136" s="109"/>
      <c r="E136" s="110">
        <v>346</v>
      </c>
      <c r="F136" s="111" t="s">
        <v>150</v>
      </c>
      <c r="G136" s="10">
        <v>55.450000760000002</v>
      </c>
      <c r="H136" s="10">
        <v>65.333335880000007</v>
      </c>
      <c r="I136" s="13">
        <f>SIN(H136*3.14/180)</f>
        <v>0.90850974309134269</v>
      </c>
      <c r="J136" s="13">
        <f>SIN(G136*3.14/180)</f>
        <v>0.82335325434887907</v>
      </c>
      <c r="K136" s="13">
        <f>COS(H136*3.14/180)</f>
        <v>0.41786367000267266</v>
      </c>
      <c r="L136" s="13">
        <f>COS(G136*3.14/180)</f>
        <v>0.56752922264242045</v>
      </c>
      <c r="M136" s="14">
        <f>E136*I136*L136</f>
        <v>178.39961657785443</v>
      </c>
      <c r="N136" s="14">
        <f>E136*K136*L136</f>
        <v>82.053845957265509</v>
      </c>
      <c r="O136" s="14">
        <f>E136*J136</f>
        <v>284.88022600471214</v>
      </c>
      <c r="P136" s="38"/>
      <c r="Q136" s="27"/>
      <c r="R136" s="105"/>
    </row>
    <row r="137" spans="1:18" s="33" customFormat="1" x14ac:dyDescent="0.25">
      <c r="A137" s="125">
        <v>71800</v>
      </c>
      <c r="B137" s="112"/>
      <c r="C137" s="113"/>
      <c r="D137" s="113"/>
      <c r="E137" s="114">
        <f>C136-E136</f>
        <v>673.5</v>
      </c>
      <c r="F137" s="115" t="s">
        <v>121</v>
      </c>
      <c r="G137" s="34">
        <v>55.5</v>
      </c>
      <c r="H137" s="34">
        <v>64.5</v>
      </c>
      <c r="I137" s="35">
        <f>SIN(H137*3.14/180)</f>
        <v>0.90233944432006785</v>
      </c>
      <c r="J137" s="35">
        <f>SIN(G137*3.14/180)</f>
        <v>0.82384794517934212</v>
      </c>
      <c r="K137" s="35">
        <f>COS(H137*3.14/180)</f>
        <v>0.43102613287844982</v>
      </c>
      <c r="L137" s="35">
        <f>COS(G137*3.14/180)</f>
        <v>0.56681087077064396</v>
      </c>
      <c r="M137" s="36">
        <f>E137*I137*L137</f>
        <v>344.4654854526371</v>
      </c>
      <c r="N137" s="36">
        <f>E137*K137*L137</f>
        <v>164.54298550212016</v>
      </c>
      <c r="O137" s="36">
        <f>E137*J137</f>
        <v>554.86159107828689</v>
      </c>
      <c r="P137" s="39">
        <f>A137*I137*L137</f>
        <v>36722.526882701328</v>
      </c>
      <c r="Q137" s="91">
        <f>A137*K137*L137</f>
        <v>17541.479374984749</v>
      </c>
      <c r="R137" s="102">
        <f>A137*J137</f>
        <v>59152.282463876763</v>
      </c>
    </row>
    <row r="138" spans="1:18" x14ac:dyDescent="0.25">
      <c r="A138" s="126"/>
      <c r="B138" s="40" t="s">
        <v>46</v>
      </c>
      <c r="C138" s="109">
        <v>4486.2</v>
      </c>
      <c r="D138" s="109"/>
      <c r="E138" s="110">
        <v>1294</v>
      </c>
      <c r="F138" s="111"/>
      <c r="G138" s="10">
        <v>56.85749817</v>
      </c>
      <c r="H138" s="10">
        <v>60.612499239999998</v>
      </c>
      <c r="I138" s="13">
        <f>SIN(H138*3.14/180)</f>
        <v>0.87105758547250833</v>
      </c>
      <c r="J138" s="13">
        <f>SIN(G138*3.14/180)</f>
        <v>0.83703823828955792</v>
      </c>
      <c r="K138" s="13">
        <f>COS(H138*3.14/180)</f>
        <v>0.49118090637849909</v>
      </c>
      <c r="L138" s="13">
        <f>COS(G138*3.14/180)</f>
        <v>0.54714439377655433</v>
      </c>
      <c r="M138" s="14">
        <f>E138*I138*L138</f>
        <v>616.7129912648852</v>
      </c>
      <c r="N138" s="14">
        <f>E138*K138*L138</f>
        <v>347.7584617560766</v>
      </c>
      <c r="O138" s="14">
        <f>E138*J138</f>
        <v>1083.1274803466879</v>
      </c>
      <c r="P138" s="38"/>
      <c r="Q138" s="27"/>
      <c r="R138" s="105"/>
    </row>
    <row r="139" spans="1:18" s="33" customFormat="1" x14ac:dyDescent="0.25">
      <c r="A139" s="125">
        <v>194800</v>
      </c>
      <c r="B139" s="112"/>
      <c r="C139" s="113"/>
      <c r="D139" s="113"/>
      <c r="E139" s="114">
        <f>C138-E138</f>
        <v>3192.2</v>
      </c>
      <c r="F139" s="115" t="s">
        <v>121</v>
      </c>
      <c r="G139" s="34">
        <v>58</v>
      </c>
      <c r="H139" s="34">
        <v>62</v>
      </c>
      <c r="I139" s="35">
        <f>SIN(H139*3.14/180)</f>
        <v>0.88268991698479671</v>
      </c>
      <c r="J139" s="35">
        <f>SIN(G139*3.14/180)</f>
        <v>0.84777603608823415</v>
      </c>
      <c r="K139" s="35">
        <f>COS(H139*3.14/180)</f>
        <v>0.46995586011174789</v>
      </c>
      <c r="L139" s="35">
        <f>COS(G139*3.14/180)</f>
        <v>0.53035440286144619</v>
      </c>
      <c r="M139" s="36">
        <f>E139*I139*L139</f>
        <v>1494.3916680958248</v>
      </c>
      <c r="N139" s="36">
        <f>E139*K139*L139</f>
        <v>795.63401394999664</v>
      </c>
      <c r="O139" s="36">
        <f>E139*J139</f>
        <v>2706.2706624008611</v>
      </c>
      <c r="P139" s="39">
        <f>A139*I139*L139</f>
        <v>91193.376650919963</v>
      </c>
      <c r="Q139" s="91">
        <f>A139*K139*L139</f>
        <v>48552.567482444501</v>
      </c>
      <c r="R139" s="102">
        <f>A139*J139</f>
        <v>165146.77182998802</v>
      </c>
    </row>
    <row r="140" spans="1:18" x14ac:dyDescent="0.25">
      <c r="A140" s="126"/>
      <c r="B140" s="40" t="s">
        <v>47</v>
      </c>
      <c r="C140" s="109">
        <v>3264.9</v>
      </c>
      <c r="D140" s="109"/>
      <c r="E140" s="110">
        <v>511</v>
      </c>
      <c r="F140" s="111" t="s">
        <v>150</v>
      </c>
      <c r="G140" s="10">
        <v>57.152221679999997</v>
      </c>
      <c r="H140" s="10">
        <v>65.527221679999997</v>
      </c>
      <c r="I140" s="13">
        <f>SIN(H140*3.14/180)</f>
        <v>0.90991785503053835</v>
      </c>
      <c r="J140" s="13">
        <f>SIN(G140*3.14/180)</f>
        <v>0.83984019012124878</v>
      </c>
      <c r="K140" s="13">
        <f>COS(H140*3.14/180)</f>
        <v>0.41478849682292812</v>
      </c>
      <c r="L140" s="13">
        <f>COS(G140*3.14/180)</f>
        <v>0.54283372689720077</v>
      </c>
      <c r="M140" s="14">
        <f>E140*I140*L140</f>
        <v>252.40032531284888</v>
      </c>
      <c r="N140" s="14">
        <f>E140*K140*L140</f>
        <v>115.05736584388815</v>
      </c>
      <c r="O140" s="14">
        <f>E140*J140</f>
        <v>429.15833715195811</v>
      </c>
      <c r="P140" s="38"/>
      <c r="Q140" s="27"/>
      <c r="R140" s="105"/>
    </row>
    <row r="141" spans="1:18" x14ac:dyDescent="0.25">
      <c r="A141" s="126"/>
      <c r="B141" s="120" t="s">
        <v>44</v>
      </c>
      <c r="C141" s="109"/>
      <c r="D141" s="109">
        <v>1432.8</v>
      </c>
      <c r="E141" s="110"/>
      <c r="F141" s="111"/>
      <c r="G141" s="10"/>
      <c r="H141" s="10"/>
      <c r="I141" s="10"/>
      <c r="J141" s="10"/>
      <c r="O141" s="14"/>
      <c r="P141" s="38"/>
      <c r="Q141" s="27"/>
      <c r="R141" s="105"/>
    </row>
    <row r="142" spans="1:18" x14ac:dyDescent="0.25">
      <c r="A142" s="126"/>
      <c r="B142" s="120" t="s">
        <v>48</v>
      </c>
      <c r="C142" s="109"/>
      <c r="D142" s="109">
        <v>507</v>
      </c>
      <c r="E142" s="110"/>
      <c r="F142" s="111"/>
      <c r="G142" s="9" t="s">
        <v>73</v>
      </c>
      <c r="H142" s="9" t="s">
        <v>72</v>
      </c>
      <c r="I142" s="10"/>
      <c r="J142" s="10"/>
      <c r="O142" s="14"/>
      <c r="P142" s="38"/>
      <c r="Q142" s="27"/>
      <c r="R142" s="105"/>
    </row>
    <row r="143" spans="1:18" s="33" customFormat="1" x14ac:dyDescent="0.25">
      <c r="A143" s="125">
        <v>1464200</v>
      </c>
      <c r="B143" s="121"/>
      <c r="C143" s="113"/>
      <c r="D143" s="113"/>
      <c r="E143" s="114">
        <f>C140-E140</f>
        <v>2753.9</v>
      </c>
      <c r="F143" s="115" t="s">
        <v>121</v>
      </c>
      <c r="G143" s="34">
        <v>57.5</v>
      </c>
      <c r="H143" s="34">
        <v>68</v>
      </c>
      <c r="I143" s="35">
        <f>SIN(H143*3.14/180)</f>
        <v>0.92695829753282744</v>
      </c>
      <c r="J143" s="35">
        <f>SIN(G143*3.14/180)</f>
        <v>0.84311797779121389</v>
      </c>
      <c r="K143" s="35">
        <f>COS(H143*3.14/180)</f>
        <v>0.37516438348414982</v>
      </c>
      <c r="L143" s="35">
        <f>COS(G143*3.14/180)</f>
        <v>0.537728626283978</v>
      </c>
      <c r="M143" s="36">
        <f>E143*I143*L143</f>
        <v>1372.6869957224951</v>
      </c>
      <c r="N143" s="36">
        <f>E143*K143*L143</f>
        <v>555.56250139581061</v>
      </c>
      <c r="O143" s="36">
        <f>E143*J143</f>
        <v>2321.8625990392238</v>
      </c>
      <c r="P143" s="39">
        <f>A143*I143*L143</f>
        <v>729833.43590430927</v>
      </c>
      <c r="Q143" s="91">
        <f>A143*K143*L143</f>
        <v>295382.77153990557</v>
      </c>
      <c r="R143" s="102">
        <f>A143*J143</f>
        <v>1234493.3430818955</v>
      </c>
    </row>
    <row r="144" spans="1:18" x14ac:dyDescent="0.25">
      <c r="A144" s="126"/>
      <c r="B144" s="40" t="s">
        <v>49</v>
      </c>
      <c r="C144" s="109">
        <v>3603.3</v>
      </c>
      <c r="D144" s="109"/>
      <c r="E144" s="110">
        <v>1077</v>
      </c>
      <c r="F144" s="111"/>
      <c r="G144" s="10">
        <v>55.544456500000003</v>
      </c>
      <c r="H144" s="10">
        <v>61.429721829999998</v>
      </c>
      <c r="I144" s="13">
        <f>SIN(H144*3.14/180)</f>
        <v>0.87797110789712485</v>
      </c>
      <c r="J144" s="13">
        <f>SIN(G144*3.14/180)</f>
        <v>0.82428726996020851</v>
      </c>
      <c r="K144" s="13">
        <f>COS(H144*3.14/180)</f>
        <v>0.47871362388999866</v>
      </c>
      <c r="L144" s="13">
        <f>COS(G144*3.14/180)</f>
        <v>0.56617179069744039</v>
      </c>
      <c r="M144" s="14">
        <f>E144*I144*L144</f>
        <v>535.35782486281312</v>
      </c>
      <c r="N144" s="14">
        <f>E144*K144*L144</f>
        <v>291.90377919357928</v>
      </c>
      <c r="O144" s="14">
        <f>E144*J144</f>
        <v>887.75738974714454</v>
      </c>
      <c r="P144" s="38"/>
      <c r="Q144" s="27"/>
      <c r="R144" s="105"/>
    </row>
    <row r="145" spans="1:18" s="33" customFormat="1" x14ac:dyDescent="0.25">
      <c r="A145" s="125">
        <v>87900</v>
      </c>
      <c r="B145" s="112"/>
      <c r="C145" s="113"/>
      <c r="D145" s="113"/>
      <c r="E145" s="114">
        <f>C144-E144</f>
        <v>2526.3000000000002</v>
      </c>
      <c r="F145" s="115" t="s">
        <v>121</v>
      </c>
      <c r="G145" s="34">
        <v>53.5</v>
      </c>
      <c r="H145" s="34">
        <v>59.1</v>
      </c>
      <c r="I145" s="35">
        <f>SIN(H145*3.14/180)</f>
        <v>0.8577962467787944</v>
      </c>
      <c r="J145" s="35">
        <f>SIN(G145*3.14/180)</f>
        <v>0.80357519808765487</v>
      </c>
      <c r="K145" s="35">
        <f>COS(H145*3.14/180)</f>
        <v>0.51398988220801933</v>
      </c>
      <c r="L145" s="35">
        <f>COS(G145*3.14/180)</f>
        <v>0.59520324345418874</v>
      </c>
      <c r="M145" s="36">
        <f>E145*I145*L145</f>
        <v>1289.835580512357</v>
      </c>
      <c r="N145" s="36">
        <f>E145*K145*L145</f>
        <v>772.86703058543583</v>
      </c>
      <c r="O145" s="36">
        <f>E145*J145</f>
        <v>2030.0720229288427</v>
      </c>
      <c r="P145" s="39">
        <f>A145*I145*L145</f>
        <v>44878.497220059442</v>
      </c>
      <c r="Q145" s="91">
        <f>A145*K145*L145</f>
        <v>26891.110314871476</v>
      </c>
      <c r="R145" s="102">
        <f>A145*J145</f>
        <v>70634.259911904868</v>
      </c>
    </row>
    <row r="146" spans="1:18" s="20" customFormat="1" x14ac:dyDescent="0.25">
      <c r="A146" s="127"/>
      <c r="B146" s="41"/>
      <c r="C146" s="116"/>
      <c r="D146" s="116"/>
      <c r="E146" s="92"/>
      <c r="F146" s="117"/>
      <c r="G146" s="21"/>
      <c r="H146" s="21"/>
      <c r="I146" s="21"/>
      <c r="J146" s="21"/>
      <c r="O146" s="88"/>
      <c r="P146" s="89"/>
      <c r="Q146" s="106"/>
      <c r="R146" s="107"/>
    </row>
    <row r="147" spans="1:18" ht="23.25" x14ac:dyDescent="0.35">
      <c r="A147" s="126"/>
      <c r="B147" s="118" t="s">
        <v>50</v>
      </c>
      <c r="C147" s="109"/>
      <c r="D147" s="119">
        <v>20062.900000000001</v>
      </c>
      <c r="E147" s="110"/>
      <c r="F147" s="111"/>
      <c r="G147" s="9" t="s">
        <v>73</v>
      </c>
      <c r="H147" s="9" t="s">
        <v>72</v>
      </c>
      <c r="I147" s="10"/>
      <c r="J147" s="10"/>
      <c r="O147" s="14"/>
      <c r="P147" s="38"/>
      <c r="Q147" s="27"/>
      <c r="R147" s="105"/>
    </row>
    <row r="148" spans="1:18" x14ac:dyDescent="0.25">
      <c r="A148" s="126"/>
      <c r="B148" s="40" t="s">
        <v>105</v>
      </c>
      <c r="C148" s="109">
        <v>203</v>
      </c>
      <c r="D148" s="109"/>
      <c r="E148" s="110">
        <v>54</v>
      </c>
      <c r="F148" s="111" t="s">
        <v>150</v>
      </c>
      <c r="G148" s="10">
        <v>52</v>
      </c>
      <c r="H148" s="10">
        <v>85.95500183</v>
      </c>
      <c r="I148" s="13">
        <f>SIN(H148*3.14/180)</f>
        <v>0.99745502159436528</v>
      </c>
      <c r="J148" s="13">
        <f>SIN(G148*3.14/180)</f>
        <v>0.78772740440975264</v>
      </c>
      <c r="K148" s="13">
        <f>COS(H148*3.14/180)</f>
        <v>7.1298526605985138E-2</v>
      </c>
      <c r="L148" s="13">
        <f>COS(G148*3.14/180)</f>
        <v>0.6160239738369554</v>
      </c>
      <c r="M148" s="14">
        <f>E148*I148*L148</f>
        <v>33.180635130814103</v>
      </c>
      <c r="N148" s="14">
        <f>E148*K148*L148</f>
        <v>2.3717664911810985</v>
      </c>
      <c r="O148" s="14">
        <f>E148*J148</f>
        <v>42.537279838126643</v>
      </c>
      <c r="P148" s="38"/>
      <c r="Q148" s="27"/>
      <c r="R148" s="105"/>
    </row>
    <row r="149" spans="1:18" s="33" customFormat="1" x14ac:dyDescent="0.25">
      <c r="A149" s="125">
        <v>92600</v>
      </c>
      <c r="B149" s="112"/>
      <c r="C149" s="113"/>
      <c r="D149" s="113"/>
      <c r="E149" s="114">
        <f>C148-E148</f>
        <v>149</v>
      </c>
      <c r="F149" s="115" t="s">
        <v>121</v>
      </c>
      <c r="G149" s="34">
        <v>51</v>
      </c>
      <c r="H149" s="34">
        <v>85.5</v>
      </c>
      <c r="I149" s="35">
        <f>SIN(H149*3.14/180)</f>
        <v>0.99685769334066632</v>
      </c>
      <c r="J149" s="35">
        <f t="shared" ref="J149:J158" si="49">SIN(G149*3.14/180)</f>
        <v>0.77686190035119906</v>
      </c>
      <c r="K149" s="35">
        <f>COS(H149*3.14/180)</f>
        <v>7.9213251590413286E-2</v>
      </c>
      <c r="L149" s="35">
        <f t="shared" ref="L149:L158" si="50">COS(G149*3.14/180)</f>
        <v>0.62967101551740789</v>
      </c>
      <c r="M149" s="36">
        <f t="shared" ref="M149:M158" si="51">E149*I149*L149</f>
        <v>93.526167017731566</v>
      </c>
      <c r="N149" s="36">
        <f t="shared" ref="N149:N158" si="52">E149*K149*L149</f>
        <v>7.4318649971343467</v>
      </c>
      <c r="O149" s="36">
        <f t="shared" ref="O149:O158" si="53">E149*J149</f>
        <v>115.75242315232866</v>
      </c>
      <c r="P149" s="39">
        <f>A149*I149*L149</f>
        <v>58124.31587813385</v>
      </c>
      <c r="Q149" s="91">
        <f>A149*K149*L149</f>
        <v>4618.7295217089968</v>
      </c>
      <c r="R149" s="102">
        <f>A149*J149</f>
        <v>71937.411972521033</v>
      </c>
    </row>
    <row r="150" spans="1:18" x14ac:dyDescent="0.25">
      <c r="A150" s="126"/>
      <c r="B150" s="40" t="s">
        <v>94</v>
      </c>
      <c r="C150" s="109">
        <v>981.2</v>
      </c>
      <c r="D150" s="109"/>
      <c r="E150" s="110">
        <v>359</v>
      </c>
      <c r="F150" s="111"/>
      <c r="G150" s="10">
        <v>51.832999999999998</v>
      </c>
      <c r="H150" s="15">
        <v>107.617</v>
      </c>
      <c r="I150" s="13">
        <f t="shared" ref="I150:I155" si="54">SIN((180-H150)*3.14/180)</f>
        <v>0.95290688143462488</v>
      </c>
      <c r="J150" s="13">
        <f t="shared" si="49"/>
        <v>0.7859294495529906</v>
      </c>
      <c r="K150" s="13">
        <f>COS(H150*3.14/180)</f>
        <v>-0.30174501186047259</v>
      </c>
      <c r="L150" s="13">
        <f t="shared" si="50"/>
        <v>0.6183161815166518</v>
      </c>
      <c r="M150" s="14">
        <f t="shared" si="51"/>
        <v>211.52199019278575</v>
      </c>
      <c r="N150" s="14">
        <f t="shared" si="52"/>
        <v>-66.980002645569854</v>
      </c>
      <c r="O150" s="14">
        <f t="shared" si="53"/>
        <v>282.14867238952365</v>
      </c>
      <c r="P150" s="38"/>
      <c r="Q150" s="27"/>
      <c r="R150" s="105"/>
    </row>
    <row r="151" spans="1:18" s="33" customFormat="1" x14ac:dyDescent="0.25">
      <c r="A151" s="125">
        <v>351300</v>
      </c>
      <c r="B151" s="112"/>
      <c r="C151" s="113"/>
      <c r="D151" s="113"/>
      <c r="E151" s="114">
        <f>C150-E150</f>
        <v>622.20000000000005</v>
      </c>
      <c r="F151" s="115" t="s">
        <v>121</v>
      </c>
      <c r="G151" s="34">
        <v>53</v>
      </c>
      <c r="H151" s="34">
        <v>110</v>
      </c>
      <c r="I151" s="35">
        <f t="shared" si="54"/>
        <v>0.93948060515661891</v>
      </c>
      <c r="J151" s="35">
        <f t="shared" si="49"/>
        <v>0.79835320229043805</v>
      </c>
      <c r="K151" s="35">
        <f t="shared" ref="K151:K158" si="55">COS(H151*3.14/180)</f>
        <v>-0.34110538963593995</v>
      </c>
      <c r="L151" s="35">
        <f t="shared" si="50"/>
        <v>0.60218947549139623</v>
      </c>
      <c r="M151" s="36">
        <f t="shared" si="51"/>
        <v>352.00674610151231</v>
      </c>
      <c r="N151" s="36">
        <f t="shared" si="52"/>
        <v>-127.80614908321486</v>
      </c>
      <c r="O151" s="36">
        <f t="shared" si="53"/>
        <v>496.7353624651106</v>
      </c>
      <c r="P151" s="39">
        <f>A151*I151*L151</f>
        <v>198746.33543147106</v>
      </c>
      <c r="Q151" s="91">
        <f>A151*K151*L151</f>
        <v>-72160.559583628055</v>
      </c>
      <c r="R151" s="102">
        <f>A151*J151</f>
        <v>280461.47996463091</v>
      </c>
    </row>
    <row r="152" spans="1:18" x14ac:dyDescent="0.25">
      <c r="A152" s="126"/>
      <c r="B152" s="40" t="s">
        <v>95</v>
      </c>
      <c r="C152" s="109">
        <v>305.5</v>
      </c>
      <c r="D152" s="109"/>
      <c r="E152" s="110">
        <v>108</v>
      </c>
      <c r="F152" s="111"/>
      <c r="G152" s="10">
        <v>51.7</v>
      </c>
      <c r="H152" s="15">
        <v>94.449996949999999</v>
      </c>
      <c r="I152" s="13">
        <f t="shared" si="54"/>
        <v>0.99692640986806869</v>
      </c>
      <c r="J152" s="13">
        <f t="shared" si="49"/>
        <v>0.78449277330210931</v>
      </c>
      <c r="K152" s="13">
        <f t="shared" si="55"/>
        <v>-7.6755829979176945E-2</v>
      </c>
      <c r="L152" s="13">
        <f t="shared" si="50"/>
        <v>0.62013795935804905</v>
      </c>
      <c r="M152" s="14">
        <f t="shared" si="51"/>
        <v>66.769046220138847</v>
      </c>
      <c r="N152" s="14">
        <f t="shared" si="52"/>
        <v>-5.1407140073889765</v>
      </c>
      <c r="O152" s="14">
        <f t="shared" si="53"/>
        <v>84.725219516627803</v>
      </c>
      <c r="P152" s="38"/>
      <c r="Q152" s="27"/>
      <c r="R152" s="105"/>
    </row>
    <row r="153" spans="1:18" s="33" customFormat="1" x14ac:dyDescent="0.25">
      <c r="A153" s="125">
        <v>170500</v>
      </c>
      <c r="B153" s="112"/>
      <c r="C153" s="113"/>
      <c r="D153" s="113"/>
      <c r="E153" s="114">
        <f>C152-E152</f>
        <v>197.5</v>
      </c>
      <c r="F153" s="115" t="s">
        <v>121</v>
      </c>
      <c r="G153" s="34">
        <v>51.82</v>
      </c>
      <c r="H153" s="34">
        <v>94.51</v>
      </c>
      <c r="I153" s="35">
        <f t="shared" si="54"/>
        <v>0.99684385986144952</v>
      </c>
      <c r="J153" s="35">
        <f t="shared" si="49"/>
        <v>0.78578920897513127</v>
      </c>
      <c r="K153" s="35">
        <f t="shared" si="55"/>
        <v>-7.7799419705550321E-2</v>
      </c>
      <c r="L153" s="35">
        <f t="shared" si="50"/>
        <v>0.61849439694975206</v>
      </c>
      <c r="M153" s="36">
        <f t="shared" si="51"/>
        <v>121.76711253671891</v>
      </c>
      <c r="N153" s="36">
        <f t="shared" si="52"/>
        <v>-9.5034047718304393</v>
      </c>
      <c r="O153" s="36">
        <f t="shared" si="53"/>
        <v>155.19336877258843</v>
      </c>
      <c r="P153" s="39">
        <f>A153*I153*L153</f>
        <v>105120.469303851</v>
      </c>
      <c r="Q153" s="91">
        <f>A153*K153*L153</f>
        <v>-8204.2051321371619</v>
      </c>
      <c r="R153" s="102">
        <f>A153*J153</f>
        <v>133977.0601302599</v>
      </c>
    </row>
    <row r="154" spans="1:18" x14ac:dyDescent="0.25">
      <c r="A154" s="126"/>
      <c r="B154" s="40" t="s">
        <v>96</v>
      </c>
      <c r="C154" s="109">
        <v>546.1</v>
      </c>
      <c r="D154" s="109"/>
      <c r="E154" s="110">
        <v>165</v>
      </c>
      <c r="F154" s="111"/>
      <c r="G154" s="10">
        <v>53.715557099999998</v>
      </c>
      <c r="H154" s="15">
        <v>91.429168700000005</v>
      </c>
      <c r="I154" s="13">
        <f t="shared" si="54"/>
        <v>0.99966906919314713</v>
      </c>
      <c r="J154" s="13">
        <f t="shared" si="49"/>
        <v>0.80580763887523332</v>
      </c>
      <c r="K154" s="13">
        <f t="shared" si="55"/>
        <v>-2.4132384242573694E-2</v>
      </c>
      <c r="L154" s="13">
        <f t="shared" si="50"/>
        <v>0.59217737978609208</v>
      </c>
      <c r="M154" s="14">
        <f t="shared" si="51"/>
        <v>97.676932657919906</v>
      </c>
      <c r="N154" s="14">
        <f t="shared" si="52"/>
        <v>-2.3579575913451469</v>
      </c>
      <c r="O154" s="14">
        <f t="shared" si="53"/>
        <v>132.9582604144135</v>
      </c>
      <c r="P154" s="38"/>
      <c r="Q154" s="27"/>
      <c r="R154" s="105"/>
    </row>
    <row r="155" spans="1:18" s="33" customFormat="1" x14ac:dyDescent="0.25">
      <c r="A155" s="125">
        <v>61900</v>
      </c>
      <c r="B155" s="112"/>
      <c r="C155" s="113"/>
      <c r="D155" s="113"/>
      <c r="E155" s="114">
        <f>C154-E154</f>
        <v>381.1</v>
      </c>
      <c r="F155" s="115" t="s">
        <v>121</v>
      </c>
      <c r="G155" s="33">
        <v>53</v>
      </c>
      <c r="H155" s="34">
        <v>90.6</v>
      </c>
      <c r="I155" s="35">
        <f t="shared" si="54"/>
        <v>0.99993657315964779</v>
      </c>
      <c r="J155" s="35">
        <f t="shared" si="49"/>
        <v>0.79835320229043805</v>
      </c>
      <c r="K155" s="35">
        <f t="shared" si="55"/>
        <v>-9.670189151406338E-3</v>
      </c>
      <c r="L155" s="35">
        <f t="shared" si="50"/>
        <v>0.60218947549139623</v>
      </c>
      <c r="M155" s="36">
        <f t="shared" si="51"/>
        <v>229.47985300452277</v>
      </c>
      <c r="N155" s="36">
        <f t="shared" si="52"/>
        <v>-2.2192543452817168</v>
      </c>
      <c r="O155" s="36">
        <f t="shared" si="53"/>
        <v>304.25240539288598</v>
      </c>
      <c r="P155" s="39">
        <f>A155*I155*L155</f>
        <v>37273.164263920124</v>
      </c>
      <c r="Q155" s="91">
        <f>A155*K155*L155</f>
        <v>-360.46141163195551</v>
      </c>
      <c r="R155" s="102">
        <f>A155*J155</f>
        <v>49418.063221778117</v>
      </c>
    </row>
    <row r="156" spans="1:18" x14ac:dyDescent="0.25">
      <c r="A156" s="126"/>
      <c r="B156" s="40" t="s">
        <v>97</v>
      </c>
      <c r="C156" s="109">
        <v>2607.4</v>
      </c>
      <c r="D156" s="109"/>
      <c r="E156" s="110">
        <v>623</v>
      </c>
      <c r="F156" s="111"/>
      <c r="G156" s="10">
        <v>53.36055374</v>
      </c>
      <c r="H156" s="10">
        <v>83.763610839999998</v>
      </c>
      <c r="I156" s="13">
        <f>SIN(H156*3.14/180)</f>
        <v>0.99400138760322398</v>
      </c>
      <c r="J156" s="13">
        <f t="shared" si="49"/>
        <v>0.80212495288362251</v>
      </c>
      <c r="K156" s="13">
        <f t="shared" si="55"/>
        <v>0.10936746062182004</v>
      </c>
      <c r="L156" s="13">
        <f t="shared" si="50"/>
        <v>0.59715622743252572</v>
      </c>
      <c r="M156" s="14">
        <f t="shared" si="51"/>
        <v>369.79667594003041</v>
      </c>
      <c r="N156" s="14">
        <f t="shared" si="52"/>
        <v>40.687793697623249</v>
      </c>
      <c r="O156" s="14">
        <f t="shared" si="53"/>
        <v>499.72384564649684</v>
      </c>
      <c r="P156" s="38"/>
      <c r="Q156" s="27"/>
      <c r="R156" s="105"/>
    </row>
    <row r="157" spans="1:18" s="33" customFormat="1" x14ac:dyDescent="0.25">
      <c r="A157" s="125">
        <v>167850</v>
      </c>
      <c r="B157" s="112"/>
      <c r="C157" s="113"/>
      <c r="D157" s="113"/>
      <c r="E157" s="114">
        <f>C156-E156</f>
        <v>1984.4</v>
      </c>
      <c r="F157" s="115" t="s">
        <v>121</v>
      </c>
      <c r="G157" s="34">
        <v>52.5</v>
      </c>
      <c r="H157" s="34">
        <v>82.7</v>
      </c>
      <c r="I157" s="35">
        <f>SIN(H157*3.14/180)</f>
        <v>0.99180119932108901</v>
      </c>
      <c r="J157" s="35">
        <f t="shared" si="49"/>
        <v>0.79307047043357348</v>
      </c>
      <c r="K157" s="35">
        <f t="shared" si="55"/>
        <v>0.12779037923587766</v>
      </c>
      <c r="L157" s="35">
        <f t="shared" si="50"/>
        <v>0.6091298949536712</v>
      </c>
      <c r="M157" s="36">
        <f t="shared" si="51"/>
        <v>1198.8470028531849</v>
      </c>
      <c r="N157" s="36">
        <f t="shared" si="52"/>
        <v>154.46756189171131</v>
      </c>
      <c r="O157" s="36">
        <f t="shared" si="53"/>
        <v>1573.7690415283832</v>
      </c>
      <c r="P157" s="39">
        <f>A157*I157*L157</f>
        <v>101404.18737598625</v>
      </c>
      <c r="Q157" s="91">
        <f>A157*K157*L157</f>
        <v>13065.601826004709</v>
      </c>
      <c r="R157" s="102">
        <f>A157*J157</f>
        <v>133116.87846227532</v>
      </c>
    </row>
    <row r="158" spans="1:18" x14ac:dyDescent="0.25">
      <c r="A158" s="126"/>
      <c r="B158" s="40" t="s">
        <v>51</v>
      </c>
      <c r="C158" s="109">
        <v>2966</v>
      </c>
      <c r="D158" s="109"/>
      <c r="E158" s="110">
        <v>909</v>
      </c>
      <c r="F158" s="111" t="s">
        <v>150</v>
      </c>
      <c r="G158" s="10">
        <v>56.009723659999999</v>
      </c>
      <c r="H158" s="15">
        <v>92.791664119999993</v>
      </c>
      <c r="I158" s="13">
        <f>SIN((180-H158)*3.14/180)</f>
        <v>0.99877535488618896</v>
      </c>
      <c r="J158" s="13">
        <f t="shared" si="49"/>
        <v>0.82885530525416251</v>
      </c>
      <c r="K158" s="13">
        <f t="shared" si="55"/>
        <v>-4.7884384815074538E-2</v>
      </c>
      <c r="L158" s="13">
        <f t="shared" si="50"/>
        <v>0.55946303090734173</v>
      </c>
      <c r="M158" s="14">
        <f t="shared" si="51"/>
        <v>507.9290995013265</v>
      </c>
      <c r="N158" s="14">
        <f t="shared" si="52"/>
        <v>-24.351694643153557</v>
      </c>
      <c r="O158" s="14">
        <f t="shared" si="53"/>
        <v>753.42947247603377</v>
      </c>
      <c r="P158" s="38"/>
      <c r="Q158" s="27"/>
      <c r="R158" s="105"/>
    </row>
    <row r="159" spans="1:18" x14ac:dyDescent="0.25">
      <c r="A159" s="126"/>
      <c r="B159" s="120" t="s">
        <v>52</v>
      </c>
      <c r="C159" s="109"/>
      <c r="D159" s="109">
        <v>39.799999999999997</v>
      </c>
      <c r="E159" s="110"/>
      <c r="F159" s="111"/>
      <c r="G159" s="10"/>
      <c r="H159" s="10"/>
      <c r="I159" s="10"/>
      <c r="J159" s="10"/>
      <c r="O159" s="14"/>
      <c r="P159" s="38"/>
      <c r="Q159" s="27"/>
      <c r="R159" s="105"/>
    </row>
    <row r="160" spans="1:18" x14ac:dyDescent="0.25">
      <c r="A160" s="126"/>
      <c r="B160" s="120" t="s">
        <v>53</v>
      </c>
      <c r="C160" s="109"/>
      <c r="D160" s="109">
        <v>17.7</v>
      </c>
      <c r="E160" s="110"/>
      <c r="F160" s="111"/>
      <c r="G160" s="9" t="s">
        <v>73</v>
      </c>
      <c r="H160" s="9" t="s">
        <v>72</v>
      </c>
      <c r="I160" s="10"/>
      <c r="J160" s="10"/>
      <c r="O160" s="14"/>
      <c r="P160" s="38"/>
      <c r="Q160" s="27"/>
      <c r="R160" s="105"/>
    </row>
    <row r="161" spans="1:18" s="33" customFormat="1" x14ac:dyDescent="0.25">
      <c r="A161" s="125">
        <v>2339700</v>
      </c>
      <c r="B161" s="121"/>
      <c r="C161" s="113"/>
      <c r="D161" s="113"/>
      <c r="E161" s="114">
        <f>C158-E158</f>
        <v>2057</v>
      </c>
      <c r="F161" s="115" t="s">
        <v>121</v>
      </c>
      <c r="G161" s="34">
        <v>57</v>
      </c>
      <c r="H161" s="34">
        <v>93</v>
      </c>
      <c r="I161" s="35">
        <f>SIN((180-H161)*3.14/180)</f>
        <v>0.99858895157519467</v>
      </c>
      <c r="J161" s="35">
        <f>SIN(G161*3.14/180)</f>
        <v>0.83839577787912634</v>
      </c>
      <c r="K161" s="35">
        <f t="shared" ref="K161:K174" si="56">COS(H161*3.14/180)</f>
        <v>-5.1514195311648803E-2</v>
      </c>
      <c r="L161" s="35">
        <f>COS(G161*3.14/180)</f>
        <v>0.54506194109885764</v>
      </c>
      <c r="M161" s="36">
        <f>E161*I161*L161</f>
        <v>1119.6103560523081</v>
      </c>
      <c r="N161" s="36">
        <f>E161*K161*L161</f>
        <v>-57.757324936996575</v>
      </c>
      <c r="O161" s="36">
        <f>E161*J161</f>
        <v>1724.580115097363</v>
      </c>
      <c r="P161" s="39">
        <f>A161*I161*L161</f>
        <v>1273481.9397450585</v>
      </c>
      <c r="Q161" s="91">
        <f>A161*K161*L161</f>
        <v>-65695.096332081128</v>
      </c>
      <c r="R161" s="102">
        <f>A161*J161</f>
        <v>1961594.601503792</v>
      </c>
    </row>
    <row r="162" spans="1:18" x14ac:dyDescent="0.25">
      <c r="A162" s="126"/>
      <c r="B162" s="40" t="s">
        <v>54</v>
      </c>
      <c r="C162" s="109">
        <v>2581.6999999999998</v>
      </c>
      <c r="D162" s="109"/>
      <c r="E162" s="110">
        <v>594</v>
      </c>
      <c r="F162" s="111" t="s">
        <v>150</v>
      </c>
      <c r="G162" s="10">
        <v>52.297779079999998</v>
      </c>
      <c r="H162" s="15">
        <v>104.29638672</v>
      </c>
      <c r="I162" s="13">
        <f>SIN((180-H162)*3.14/180)</f>
        <v>0.9688656820250181</v>
      </c>
      <c r="J162" s="13">
        <f t="shared" ref="J162:J174" si="57">SIN(G162*3.14/180)</f>
        <v>0.79091675446896381</v>
      </c>
      <c r="K162" s="13">
        <f t="shared" si="56"/>
        <v>-0.24604355385747859</v>
      </c>
      <c r="L162" s="13">
        <f t="shared" ref="L162:L174" si="58">COS(G162*3.14/180)</f>
        <v>0.61192375954875355</v>
      </c>
      <c r="M162" s="14">
        <f t="shared" ref="M162:M174" si="59">E162*I162*L162</f>
        <v>352.16592680165468</v>
      </c>
      <c r="N162" s="14">
        <f t="shared" ref="N162:N174" si="60">E162*K162*L162</f>
        <v>-89.43257851458749</v>
      </c>
      <c r="O162" s="14">
        <f t="shared" ref="O162:O174" si="61">E162*J162</f>
        <v>469.80455215456448</v>
      </c>
      <c r="P162" s="38"/>
      <c r="Q162" s="27"/>
      <c r="R162" s="105"/>
    </row>
    <row r="163" spans="1:18" s="33" customFormat="1" x14ac:dyDescent="0.25">
      <c r="A163" s="125">
        <v>767900</v>
      </c>
      <c r="B163" s="112"/>
      <c r="C163" s="113"/>
      <c r="D163" s="113"/>
      <c r="E163" s="114">
        <f>C162-E162</f>
        <v>1987.6999999999998</v>
      </c>
      <c r="F163" s="115" t="s">
        <v>121</v>
      </c>
      <c r="G163" s="34">
        <v>56</v>
      </c>
      <c r="H163" s="34">
        <v>107</v>
      </c>
      <c r="I163" s="35">
        <f>SIN((180-H163)*3.14/180)</f>
        <v>0.95611571082648372</v>
      </c>
      <c r="J163" s="35">
        <f t="shared" si="57"/>
        <v>0.82876039505923149</v>
      </c>
      <c r="K163" s="35">
        <f t="shared" si="56"/>
        <v>-0.29146619796322748</v>
      </c>
      <c r="L163" s="35">
        <f t="shared" si="58"/>
        <v>0.55960361648336998</v>
      </c>
      <c r="M163" s="36">
        <f t="shared" si="59"/>
        <v>1063.5105556526091</v>
      </c>
      <c r="N163" s="36">
        <f t="shared" si="60"/>
        <v>-324.20487880266643</v>
      </c>
      <c r="O163" s="36">
        <f t="shared" si="61"/>
        <v>1647.3270372592342</v>
      </c>
      <c r="P163" s="39">
        <f>A163*I163*L163</f>
        <v>410861.6771573369</v>
      </c>
      <c r="Q163" s="91">
        <f>A163*K163*L163</f>
        <v>-125248.7429856455</v>
      </c>
      <c r="R163" s="102">
        <f>A163*J163</f>
        <v>636405.10736598389</v>
      </c>
    </row>
    <row r="164" spans="1:18" x14ac:dyDescent="0.25">
      <c r="A164" s="126"/>
      <c r="B164" s="120" t="s">
        <v>55</v>
      </c>
      <c r="C164" s="109"/>
      <c r="D164" s="109">
        <v>135.30000000000001</v>
      </c>
      <c r="E164" s="110"/>
      <c r="F164" s="122"/>
      <c r="G164" s="10"/>
      <c r="H164" s="10"/>
      <c r="I164" s="13"/>
      <c r="J164" s="13"/>
      <c r="K164" s="13"/>
      <c r="L164" s="13"/>
      <c r="M164" s="14"/>
      <c r="N164" s="14"/>
      <c r="O164" s="14"/>
      <c r="P164" s="38"/>
      <c r="Q164" s="27"/>
      <c r="R164" s="105"/>
    </row>
    <row r="165" spans="1:18" x14ac:dyDescent="0.25">
      <c r="A165" s="126"/>
      <c r="B165" s="40" t="s">
        <v>56</v>
      </c>
      <c r="C165" s="109">
        <v>2899.2</v>
      </c>
      <c r="D165" s="109"/>
      <c r="E165" s="110">
        <v>485</v>
      </c>
      <c r="F165" s="122"/>
      <c r="G165" s="10">
        <v>55.3333206</v>
      </c>
      <c r="H165" s="10">
        <v>86.083335880000007</v>
      </c>
      <c r="I165" s="13">
        <f t="shared" ref="I165:I172" si="62">SIN(H165*3.14/180)</f>
        <v>0.99761213908142554</v>
      </c>
      <c r="J165" s="13">
        <f t="shared" si="57"/>
        <v>0.8221963889435957</v>
      </c>
      <c r="K165" s="13">
        <f t="shared" si="56"/>
        <v>6.9065331081392914E-2</v>
      </c>
      <c r="L165" s="13">
        <f t="shared" si="58"/>
        <v>0.56920391601614218</v>
      </c>
      <c r="M165" s="14">
        <f t="shared" si="59"/>
        <v>275.40469707173804</v>
      </c>
      <c r="N165" s="14">
        <f t="shared" si="60"/>
        <v>19.06644460255291</v>
      </c>
      <c r="O165" s="14">
        <f t="shared" si="61"/>
        <v>398.76524863764394</v>
      </c>
      <c r="P165" s="38"/>
      <c r="Q165" s="27"/>
      <c r="R165" s="105"/>
    </row>
    <row r="166" spans="1:18" s="33" customFormat="1" x14ac:dyDescent="0.25">
      <c r="A166" s="125">
        <v>95500</v>
      </c>
      <c r="B166" s="112"/>
      <c r="C166" s="113"/>
      <c r="D166" s="113"/>
      <c r="E166" s="114">
        <f>C165-E165</f>
        <v>2414.1999999999998</v>
      </c>
      <c r="F166" s="115" t="s">
        <v>121</v>
      </c>
      <c r="G166" s="34">
        <v>54.5</v>
      </c>
      <c r="H166" s="34">
        <v>87</v>
      </c>
      <c r="I166" s="35">
        <f t="shared" si="62"/>
        <v>0.99858895157519467</v>
      </c>
      <c r="J166" s="35">
        <f t="shared" si="57"/>
        <v>0.81383539706559116</v>
      </c>
      <c r="K166" s="35">
        <f t="shared" si="56"/>
        <v>5.3104668268934625E-2</v>
      </c>
      <c r="L166" s="35">
        <f t="shared" si="58"/>
        <v>0.58109547105711601</v>
      </c>
      <c r="M166" s="36">
        <f t="shared" si="59"/>
        <v>1400.9011536436001</v>
      </c>
      <c r="N166" s="36">
        <f t="shared" si="60"/>
        <v>74.499513462931844</v>
      </c>
      <c r="O166" s="36">
        <f t="shared" si="61"/>
        <v>1964.7614155957501</v>
      </c>
      <c r="P166" s="39">
        <f>A166*I166*L166</f>
        <v>55416.311893365848</v>
      </c>
      <c r="Q166" s="91">
        <f>A166*K166*L166</f>
        <v>2947.0232523030368</v>
      </c>
      <c r="R166" s="102">
        <f>A166*J166</f>
        <v>77721.280419763949</v>
      </c>
    </row>
    <row r="167" spans="1:18" x14ac:dyDescent="0.25">
      <c r="A167" s="126"/>
      <c r="B167" s="40" t="s">
        <v>57</v>
      </c>
      <c r="C167" s="109">
        <v>2692.3</v>
      </c>
      <c r="D167" s="109"/>
      <c r="E167" s="110">
        <v>1426</v>
      </c>
      <c r="F167" s="122"/>
      <c r="G167" s="10">
        <v>55.04111099</v>
      </c>
      <c r="H167" s="10">
        <v>82.934440609999996</v>
      </c>
      <c r="I167" s="13">
        <f t="shared" si="62"/>
        <v>0.99231552622388441</v>
      </c>
      <c r="J167" s="13">
        <f t="shared" si="57"/>
        <v>0.81928424005406897</v>
      </c>
      <c r="K167" s="13">
        <f t="shared" si="56"/>
        <v>0.12373316618843681</v>
      </c>
      <c r="L167" s="13">
        <f t="shared" si="58"/>
        <v>0.57338759491205127</v>
      </c>
      <c r="M167" s="14">
        <f t="shared" si="59"/>
        <v>811.36749490291982</v>
      </c>
      <c r="N167" s="14">
        <f t="shared" si="60"/>
        <v>101.17051122715996</v>
      </c>
      <c r="O167" s="14">
        <f t="shared" si="61"/>
        <v>1168.2993263171024</v>
      </c>
      <c r="P167" s="38"/>
      <c r="Q167" s="27"/>
      <c r="R167" s="105"/>
    </row>
    <row r="168" spans="1:18" s="33" customFormat="1" x14ac:dyDescent="0.25">
      <c r="A168" s="125">
        <v>178200</v>
      </c>
      <c r="B168" s="112"/>
      <c r="C168" s="113"/>
      <c r="D168" s="113"/>
      <c r="E168" s="114">
        <f>C167-E167</f>
        <v>1266.3000000000002</v>
      </c>
      <c r="F168" s="115" t="s">
        <v>121</v>
      </c>
      <c r="G168" s="34">
        <v>55.5</v>
      </c>
      <c r="H168" s="34">
        <v>79</v>
      </c>
      <c r="I168" s="35">
        <f t="shared" si="62"/>
        <v>0.98149356854856062</v>
      </c>
      <c r="J168" s="35">
        <f t="shared" si="57"/>
        <v>0.82384794517934212</v>
      </c>
      <c r="K168" s="35">
        <f t="shared" si="56"/>
        <v>0.19149510410924828</v>
      </c>
      <c r="L168" s="35">
        <f t="shared" si="58"/>
        <v>0.56681087077064396</v>
      </c>
      <c r="M168" s="36">
        <f t="shared" si="59"/>
        <v>704.46956626118572</v>
      </c>
      <c r="N168" s="36">
        <f t="shared" si="60"/>
        <v>137.44610994494587</v>
      </c>
      <c r="O168" s="36">
        <f t="shared" si="61"/>
        <v>1043.238652980601</v>
      </c>
      <c r="P168" s="39">
        <f>A168*I168*L168</f>
        <v>99136.44216042271</v>
      </c>
      <c r="Q168" s="91">
        <f>A168*K168*L168</f>
        <v>19342.096495450802</v>
      </c>
      <c r="R168" s="102">
        <f>A168*J168</f>
        <v>146809.70383095878</v>
      </c>
    </row>
    <row r="169" spans="1:18" x14ac:dyDescent="0.25">
      <c r="A169" s="126"/>
      <c r="B169" s="40" t="s">
        <v>58</v>
      </c>
      <c r="C169" s="109">
        <v>2079.1999999999998</v>
      </c>
      <c r="D169" s="109"/>
      <c r="E169" s="110">
        <v>1134</v>
      </c>
      <c r="F169" s="122"/>
      <c r="G169" s="10">
        <v>55</v>
      </c>
      <c r="H169" s="10">
        <v>73.400001529999997</v>
      </c>
      <c r="I169" s="13">
        <f t="shared" si="62"/>
        <v>0.95813684006670452</v>
      </c>
      <c r="J169" s="13">
        <f t="shared" si="57"/>
        <v>0.81887281968445502</v>
      </c>
      <c r="K169" s="13">
        <f t="shared" si="56"/>
        <v>0.28631066292925644</v>
      </c>
      <c r="L169" s="13">
        <f t="shared" si="58"/>
        <v>0.57397500396971124</v>
      </c>
      <c r="M169" s="14">
        <f t="shared" si="59"/>
        <v>623.6394405226423</v>
      </c>
      <c r="N169" s="14">
        <f t="shared" si="60"/>
        <v>186.35607585283697</v>
      </c>
      <c r="O169" s="14">
        <f t="shared" si="61"/>
        <v>928.60177752217203</v>
      </c>
      <c r="P169" s="38"/>
      <c r="Q169" s="27"/>
      <c r="R169" s="105"/>
    </row>
    <row r="170" spans="1:18" s="33" customFormat="1" x14ac:dyDescent="0.25">
      <c r="A170" s="125">
        <v>141100</v>
      </c>
      <c r="B170" s="112"/>
      <c r="C170" s="113"/>
      <c r="D170" s="113"/>
      <c r="E170" s="114">
        <f>C169-E169</f>
        <v>945.19999999999982</v>
      </c>
      <c r="F170" s="115" t="s">
        <v>121</v>
      </c>
      <c r="G170" s="34">
        <v>56</v>
      </c>
      <c r="H170" s="34">
        <v>73.400000000000006</v>
      </c>
      <c r="I170" s="35">
        <f t="shared" si="62"/>
        <v>0.95813683242507264</v>
      </c>
      <c r="J170" s="35">
        <f t="shared" si="57"/>
        <v>0.82876039505923149</v>
      </c>
      <c r="K170" s="35">
        <f t="shared" si="56"/>
        <v>0.28631068850192837</v>
      </c>
      <c r="L170" s="35">
        <f t="shared" si="58"/>
        <v>0.55960361648336998</v>
      </c>
      <c r="M170" s="36">
        <f t="shared" si="59"/>
        <v>506.79434587018881</v>
      </c>
      <c r="N170" s="36">
        <f t="shared" si="60"/>
        <v>151.44041350307364</v>
      </c>
      <c r="O170" s="36">
        <f t="shared" si="61"/>
        <v>783.34432540998546</v>
      </c>
      <c r="P170" s="39">
        <f>A170*I170*L170</f>
        <v>75654.551631700859</v>
      </c>
      <c r="Q170" s="91">
        <f>A170*K170*L170</f>
        <v>22607.11208768906</v>
      </c>
      <c r="R170" s="102">
        <f>A170*J170</f>
        <v>116938.09174285756</v>
      </c>
    </row>
    <row r="171" spans="1:18" x14ac:dyDescent="0.25">
      <c r="A171" s="126"/>
      <c r="B171" s="40" t="s">
        <v>59</v>
      </c>
      <c r="C171" s="109">
        <v>1046</v>
      </c>
      <c r="D171" s="109"/>
      <c r="E171" s="110">
        <v>488</v>
      </c>
      <c r="F171" s="122"/>
      <c r="G171" s="10">
        <v>56.5</v>
      </c>
      <c r="H171" s="10">
        <v>84.966667180000002</v>
      </c>
      <c r="I171" s="13">
        <f t="shared" si="62"/>
        <v>0.99607758499996479</v>
      </c>
      <c r="J171" s="13">
        <f t="shared" si="57"/>
        <v>0.83360979560125437</v>
      </c>
      <c r="K171" s="13">
        <f t="shared" si="56"/>
        <v>8.8484149205594623E-2</v>
      </c>
      <c r="L171" s="13">
        <f t="shared" si="58"/>
        <v>0.5523537894118542</v>
      </c>
      <c r="M171" s="14">
        <f t="shared" si="59"/>
        <v>268.49136756799419</v>
      </c>
      <c r="N171" s="14">
        <f t="shared" si="60"/>
        <v>23.850782896897922</v>
      </c>
      <c r="O171" s="14">
        <f t="shared" si="61"/>
        <v>406.80158025341211</v>
      </c>
      <c r="P171" s="38"/>
      <c r="Q171" s="27"/>
      <c r="R171" s="105"/>
    </row>
    <row r="172" spans="1:18" s="33" customFormat="1" x14ac:dyDescent="0.25">
      <c r="A172" s="125">
        <v>316900</v>
      </c>
      <c r="B172" s="112"/>
      <c r="C172" s="113"/>
      <c r="D172" s="113"/>
      <c r="E172" s="114">
        <f>C171-E171</f>
        <v>558</v>
      </c>
      <c r="F172" s="115" t="s">
        <v>121</v>
      </c>
      <c r="G172" s="34">
        <v>58</v>
      </c>
      <c r="H172" s="34">
        <v>82</v>
      </c>
      <c r="I172" s="35">
        <f t="shared" si="62"/>
        <v>0.99016683214961998</v>
      </c>
      <c r="J172" s="35">
        <f t="shared" si="57"/>
        <v>0.84777603608823415</v>
      </c>
      <c r="K172" s="35">
        <f t="shared" si="56"/>
        <v>0.13989154553005118</v>
      </c>
      <c r="L172" s="35">
        <f t="shared" si="58"/>
        <v>0.53035440286144619</v>
      </c>
      <c r="M172" s="36">
        <f t="shared" si="59"/>
        <v>293.02775116084018</v>
      </c>
      <c r="N172" s="36">
        <f t="shared" si="60"/>
        <v>41.399190178984952</v>
      </c>
      <c r="O172" s="36">
        <f t="shared" si="61"/>
        <v>473.05902813723463</v>
      </c>
      <c r="P172" s="39">
        <f>A172*I172*L172</f>
        <v>166416.65652844132</v>
      </c>
      <c r="Q172" s="91">
        <f>A172*K172*L172</f>
        <v>23511.475569391274</v>
      </c>
      <c r="R172" s="102">
        <f>A172*J172</f>
        <v>268660.22583636141</v>
      </c>
    </row>
    <row r="173" spans="1:18" x14ac:dyDescent="0.25">
      <c r="A173" s="126"/>
      <c r="B173" s="40" t="s">
        <v>60</v>
      </c>
      <c r="C173" s="109">
        <v>1155.3</v>
      </c>
      <c r="D173" s="109"/>
      <c r="E173" s="110">
        <v>317</v>
      </c>
      <c r="F173" s="122"/>
      <c r="G173" s="10">
        <v>52.033332819999998</v>
      </c>
      <c r="H173" s="15">
        <v>113.55000305</v>
      </c>
      <c r="I173" s="13">
        <f>SIN(H173*3.14/180)</f>
        <v>0.91711269375505233</v>
      </c>
      <c r="J173" s="13">
        <f t="shared" si="57"/>
        <v>0.78808547223675118</v>
      </c>
      <c r="K173" s="13">
        <f t="shared" si="56"/>
        <v>-0.39862803081739207</v>
      </c>
      <c r="L173" s="13">
        <f t="shared" si="58"/>
        <v>0.6155658278765781</v>
      </c>
      <c r="M173" s="14">
        <f t="shared" si="59"/>
        <v>178.96020536422085</v>
      </c>
      <c r="N173" s="14">
        <f t="shared" si="60"/>
        <v>-77.786028636159017</v>
      </c>
      <c r="O173" s="14">
        <f t="shared" si="61"/>
        <v>249.82309469905013</v>
      </c>
      <c r="P173" s="38"/>
      <c r="Q173" s="27"/>
      <c r="R173" s="105"/>
    </row>
    <row r="174" spans="1:18" s="33" customFormat="1" x14ac:dyDescent="0.25">
      <c r="A174" s="125">
        <v>431500</v>
      </c>
      <c r="B174" s="112"/>
      <c r="C174" s="113"/>
      <c r="D174" s="113"/>
      <c r="E174" s="114">
        <f>C173-E173</f>
        <v>838.3</v>
      </c>
      <c r="F174" s="115" t="s">
        <v>121</v>
      </c>
      <c r="G174" s="34">
        <v>52.5</v>
      </c>
      <c r="H174" s="34">
        <v>117</v>
      </c>
      <c r="I174" s="35">
        <f>SIN(H174*3.14/180)</f>
        <v>0.89147602890231314</v>
      </c>
      <c r="J174" s="35">
        <f t="shared" si="57"/>
        <v>0.79307047043357348</v>
      </c>
      <c r="K174" s="35">
        <f t="shared" si="56"/>
        <v>-0.45306786455514825</v>
      </c>
      <c r="L174" s="35">
        <f t="shared" si="58"/>
        <v>0.6091298949536712</v>
      </c>
      <c r="M174" s="36">
        <f t="shared" si="59"/>
        <v>455.21760587501859</v>
      </c>
      <c r="N174" s="36">
        <f t="shared" si="60"/>
        <v>-231.35167061715998</v>
      </c>
      <c r="O174" s="36">
        <f t="shared" si="61"/>
        <v>664.83097536446462</v>
      </c>
      <c r="P174" s="39">
        <f>A174*I174*L174</f>
        <v>234315.15798052071</v>
      </c>
      <c r="Q174" s="91">
        <f>A174*K174*L174</f>
        <v>-119084.15349076051</v>
      </c>
      <c r="R174" s="102">
        <f>A174*J174</f>
        <v>342209.90799208696</v>
      </c>
    </row>
    <row r="175" spans="1:18" x14ac:dyDescent="0.25">
      <c r="A175" s="126"/>
      <c r="B175" s="120" t="s">
        <v>61</v>
      </c>
      <c r="C175" s="109"/>
      <c r="D175" s="109">
        <v>72.2</v>
      </c>
      <c r="E175" s="110"/>
      <c r="F175" s="122"/>
      <c r="G175" s="10"/>
      <c r="H175" s="10"/>
      <c r="I175" s="10"/>
      <c r="J175" s="10"/>
      <c r="O175" s="14"/>
      <c r="P175" s="38"/>
      <c r="Q175" s="27"/>
      <c r="R175" s="105"/>
    </row>
    <row r="176" spans="1:18" s="20" customFormat="1" x14ac:dyDescent="0.25">
      <c r="A176" s="127"/>
      <c r="B176" s="41"/>
      <c r="C176" s="116"/>
      <c r="D176" s="116"/>
      <c r="E176" s="92"/>
      <c r="F176" s="123"/>
      <c r="G176" s="21"/>
      <c r="H176" s="21"/>
      <c r="I176" s="21"/>
      <c r="J176" s="21"/>
      <c r="O176" s="88"/>
      <c r="P176" s="89"/>
      <c r="Q176" s="106"/>
      <c r="R176" s="107"/>
    </row>
    <row r="177" spans="1:18" ht="23.25" x14ac:dyDescent="0.35">
      <c r="A177" s="126"/>
      <c r="B177" s="118" t="s">
        <v>62</v>
      </c>
      <c r="C177" s="109"/>
      <c r="D177" s="119">
        <v>6692.9</v>
      </c>
      <c r="E177" s="110"/>
      <c r="F177" s="122"/>
      <c r="G177" s="9" t="s">
        <v>73</v>
      </c>
      <c r="H177" s="9" t="s">
        <v>72</v>
      </c>
      <c r="I177" s="10"/>
      <c r="J177" s="10"/>
      <c r="O177" s="14"/>
      <c r="P177" s="38"/>
      <c r="Q177" s="27"/>
      <c r="R177" s="105"/>
    </row>
    <row r="178" spans="1:18" x14ac:dyDescent="0.25">
      <c r="A178" s="126"/>
      <c r="B178" s="40" t="s">
        <v>98</v>
      </c>
      <c r="C178" s="109">
        <v>949.2</v>
      </c>
      <c r="D178" s="109"/>
      <c r="E178" s="110">
        <v>500</v>
      </c>
      <c r="F178" s="111" t="s">
        <v>150</v>
      </c>
      <c r="G178" s="10">
        <v>62.033889770000002</v>
      </c>
      <c r="H178" s="15">
        <v>129.73306274000001</v>
      </c>
      <c r="I178" s="13">
        <f>SIN(H178*3.14/180)</f>
        <v>0.76976406022711819</v>
      </c>
      <c r="J178" s="13">
        <f>SIN(G178*3.14/180)</f>
        <v>0.8829675950807282</v>
      </c>
      <c r="K178" s="13">
        <f t="shared" ref="K178:K196" si="63">COS(H178*3.14/180)</f>
        <v>-0.63832851384115807</v>
      </c>
      <c r="L178" s="13">
        <f>COS(G178*3.14/180)</f>
        <v>0.46943394214453127</v>
      </c>
      <c r="M178" s="14">
        <f>E178*I178*L178</f>
        <v>180.67668865679823</v>
      </c>
      <c r="N178" s="14">
        <f>E178*K178*L178</f>
        <v>-149.82653531785741</v>
      </c>
      <c r="O178" s="14">
        <f>E178*J178</f>
        <v>441.48379754036409</v>
      </c>
      <c r="P178" s="38"/>
      <c r="Q178" s="27"/>
      <c r="R178" s="105"/>
    </row>
    <row r="179" spans="1:18" s="33" customFormat="1" x14ac:dyDescent="0.25">
      <c r="A179" s="125">
        <v>3103200</v>
      </c>
      <c r="B179" s="112"/>
      <c r="C179" s="113"/>
      <c r="D179" s="113"/>
      <c r="E179" s="114">
        <f>C178-E178</f>
        <v>449.20000000000005</v>
      </c>
      <c r="F179" s="115" t="s">
        <v>121</v>
      </c>
      <c r="G179" s="34">
        <v>64.2</v>
      </c>
      <c r="H179" s="34">
        <v>130</v>
      </c>
      <c r="I179" s="35">
        <f t="shared" ref="I179:I196" si="64">SIN(H179*3.14/180)</f>
        <v>0.76678330251803806</v>
      </c>
      <c r="J179" s="35">
        <f t="shared" ref="J179:J186" si="65">SIN(G179*3.14/180)</f>
        <v>0.90007139467988495</v>
      </c>
      <c r="K179" s="35">
        <f t="shared" si="63"/>
        <v>-0.64190604217403269</v>
      </c>
      <c r="L179" s="35">
        <f t="shared" ref="L179:L186" si="66">COS(G179*3.14/180)</f>
        <v>0.43574245200462952</v>
      </c>
      <c r="M179" s="36">
        <f t="shared" ref="M179:M186" si="67">E179*I179*L179</f>
        <v>150.08672034882156</v>
      </c>
      <c r="N179" s="36">
        <f t="shared" ref="N179:N186" si="68">E179*K179*L179</f>
        <v>-125.64380617785628</v>
      </c>
      <c r="O179" s="36">
        <f t="shared" ref="O179:O186" si="69">E179*J179</f>
        <v>404.31207049020435</v>
      </c>
      <c r="P179" s="39">
        <f>A179*I179*L179</f>
        <v>1036841.2969422595</v>
      </c>
      <c r="Q179" s="91">
        <f>A179*K179*L179</f>
        <v>-867982.76787872554</v>
      </c>
      <c r="R179" s="102">
        <f>A179*J179</f>
        <v>2793101.5519706188</v>
      </c>
    </row>
    <row r="180" spans="1:18" x14ac:dyDescent="0.25">
      <c r="A180" s="126"/>
      <c r="B180" s="40" t="s">
        <v>99</v>
      </c>
      <c r="C180" s="109">
        <v>2071.1999999999998</v>
      </c>
      <c r="D180" s="109"/>
      <c r="E180" s="110">
        <v>595</v>
      </c>
      <c r="F180" s="122"/>
      <c r="G180" s="10">
        <v>43.128055570000001</v>
      </c>
      <c r="H180" s="15">
        <v>131.90110779</v>
      </c>
      <c r="I180" s="13">
        <f t="shared" si="64"/>
        <v>0.74507755154035771</v>
      </c>
      <c r="J180" s="13">
        <f t="shared" si="65"/>
        <v>0.68335267232523489</v>
      </c>
      <c r="K180" s="13">
        <f t="shared" si="63"/>
        <v>-0.66697784235357149</v>
      </c>
      <c r="L180" s="13">
        <f t="shared" si="66"/>
        <v>0.73008843657872036</v>
      </c>
      <c r="M180" s="14">
        <f t="shared" si="67"/>
        <v>323.66364031673044</v>
      </c>
      <c r="N180" s="14">
        <f t="shared" si="68"/>
        <v>-289.73692204315751</v>
      </c>
      <c r="O180" s="14">
        <f t="shared" si="69"/>
        <v>406.59484003351474</v>
      </c>
      <c r="P180" s="38"/>
      <c r="Q180" s="27"/>
      <c r="R180" s="105"/>
    </row>
    <row r="181" spans="1:18" s="33" customFormat="1" x14ac:dyDescent="0.25">
      <c r="A181" s="125">
        <v>165900</v>
      </c>
      <c r="B181" s="112"/>
      <c r="C181" s="113"/>
      <c r="D181" s="113"/>
      <c r="E181" s="114">
        <f>C180-E180</f>
        <v>1476.1999999999998</v>
      </c>
      <c r="F181" s="115" t="s">
        <v>121</v>
      </c>
      <c r="G181" s="34">
        <v>45</v>
      </c>
      <c r="H181" s="34">
        <v>135</v>
      </c>
      <c r="I181" s="35">
        <f t="shared" si="64"/>
        <v>0.70795090864843213</v>
      </c>
      <c r="J181" s="35">
        <f t="shared" si="65"/>
        <v>0.70682518110536596</v>
      </c>
      <c r="K181" s="35">
        <f t="shared" si="63"/>
        <v>-0.7062616448200052</v>
      </c>
      <c r="L181" s="35">
        <f t="shared" si="66"/>
        <v>0.70738826916719977</v>
      </c>
      <c r="M181" s="36">
        <f t="shared" si="67"/>
        <v>739.27530308964606</v>
      </c>
      <c r="N181" s="36">
        <f t="shared" si="68"/>
        <v>-737.5112951429046</v>
      </c>
      <c r="O181" s="36">
        <f t="shared" si="69"/>
        <v>1043.415332347741</v>
      </c>
      <c r="P181" s="39">
        <f>A181*I181*L181</f>
        <v>83082.08425861827</v>
      </c>
      <c r="Q181" s="91">
        <f>A181*K181*L181</f>
        <v>-82883.839496144079</v>
      </c>
      <c r="R181" s="102">
        <f>A181*J181</f>
        <v>117262.29754538021</v>
      </c>
    </row>
    <row r="182" spans="1:18" x14ac:dyDescent="0.25">
      <c r="A182" s="126"/>
      <c r="B182" s="40" t="s">
        <v>63</v>
      </c>
      <c r="C182" s="109">
        <v>1436.5</v>
      </c>
      <c r="D182" s="109"/>
      <c r="E182" s="110">
        <v>583</v>
      </c>
      <c r="F182" s="122"/>
      <c r="G182" s="10">
        <v>48.480834960000003</v>
      </c>
      <c r="H182" s="15">
        <v>135.09277344</v>
      </c>
      <c r="I182" s="13">
        <f t="shared" si="64"/>
        <v>0.70680698151837906</v>
      </c>
      <c r="J182" s="13">
        <f t="shared" si="65"/>
        <v>0.74844962188873232</v>
      </c>
      <c r="K182" s="13">
        <f t="shared" si="63"/>
        <v>-0.70740645379928346</v>
      </c>
      <c r="L182" s="13">
        <f t="shared" si="66"/>
        <v>0.66319164914420747</v>
      </c>
      <c r="M182" s="14">
        <f t="shared" si="67"/>
        <v>273.28036832899107</v>
      </c>
      <c r="N182" s="14">
        <f t="shared" si="68"/>
        <v>-273.5121487301646</v>
      </c>
      <c r="O182" s="14">
        <f t="shared" si="69"/>
        <v>436.34612956113097</v>
      </c>
      <c r="P182" s="38"/>
      <c r="Q182" s="27"/>
      <c r="R182" s="105"/>
    </row>
    <row r="183" spans="1:18" s="33" customFormat="1" x14ac:dyDescent="0.25">
      <c r="A183" s="125">
        <v>788600</v>
      </c>
      <c r="B183" s="112"/>
      <c r="C183" s="113"/>
      <c r="D183" s="113"/>
      <c r="E183" s="114">
        <f>C182-E182</f>
        <v>853.5</v>
      </c>
      <c r="F183" s="115" t="s">
        <v>121</v>
      </c>
      <c r="G183" s="34">
        <v>55</v>
      </c>
      <c r="H183" s="34">
        <v>137</v>
      </c>
      <c r="I183" s="35">
        <f t="shared" si="64"/>
        <v>0.68288439575196414</v>
      </c>
      <c r="J183" s="35">
        <f t="shared" si="65"/>
        <v>0.81887281968445502</v>
      </c>
      <c r="K183" s="35">
        <f t="shared" si="63"/>
        <v>-0.73052645539944328</v>
      </c>
      <c r="L183" s="35">
        <f t="shared" si="66"/>
        <v>0.57397500396971124</v>
      </c>
      <c r="M183" s="36">
        <f t="shared" si="67"/>
        <v>334.53664270636835</v>
      </c>
      <c r="N183" s="36">
        <f t="shared" si="68"/>
        <v>-357.87590010517596</v>
      </c>
      <c r="O183" s="36">
        <f t="shared" si="69"/>
        <v>698.9079516006824</v>
      </c>
      <c r="P183" s="39">
        <f>A183*I183*L183</f>
        <v>309098.53126917651</v>
      </c>
      <c r="Q183" s="91">
        <f>A183*K183*L183</f>
        <v>-330663.07536372787</v>
      </c>
      <c r="R183" s="102">
        <f>A183*J183</f>
        <v>645763.10560316127</v>
      </c>
    </row>
    <row r="184" spans="1:18" x14ac:dyDescent="0.25">
      <c r="A184" s="126"/>
      <c r="B184" s="40" t="s">
        <v>100</v>
      </c>
      <c r="C184" s="109">
        <v>902.9</v>
      </c>
      <c r="D184" s="109"/>
      <c r="E184" s="110">
        <v>281</v>
      </c>
      <c r="F184" s="122"/>
      <c r="G184" s="10">
        <v>50.266666409999999</v>
      </c>
      <c r="H184" s="15">
        <v>127.53333282</v>
      </c>
      <c r="I184" s="13">
        <f t="shared" si="64"/>
        <v>0.79368600549122481</v>
      </c>
      <c r="J184" s="13">
        <f t="shared" si="65"/>
        <v>0.7687434263977817</v>
      </c>
      <c r="K184" s="13">
        <f t="shared" si="63"/>
        <v>-0.60832764583518928</v>
      </c>
      <c r="L184" s="13">
        <f t="shared" si="66"/>
        <v>0.63955730342964445</v>
      </c>
      <c r="M184" s="14">
        <f t="shared" si="67"/>
        <v>142.63775848514965</v>
      </c>
      <c r="N184" s="14">
        <f t="shared" si="68"/>
        <v>-109.32596924494814</v>
      </c>
      <c r="O184" s="14">
        <f t="shared" si="69"/>
        <v>216.01690281777667</v>
      </c>
      <c r="P184" s="38"/>
      <c r="Q184" s="27"/>
      <c r="R184" s="105"/>
    </row>
    <row r="185" spans="1:18" s="33" customFormat="1" x14ac:dyDescent="0.25">
      <c r="A185" s="125">
        <v>363700</v>
      </c>
      <c r="B185" s="112"/>
      <c r="C185" s="113"/>
      <c r="D185" s="113"/>
      <c r="E185" s="114">
        <f>C184-E184</f>
        <v>621.9</v>
      </c>
      <c r="F185" s="115" t="s">
        <v>121</v>
      </c>
      <c r="G185" s="34">
        <v>53</v>
      </c>
      <c r="H185" s="34">
        <v>127.5</v>
      </c>
      <c r="I185" s="35">
        <f t="shared" si="64"/>
        <v>0.79403959710785399</v>
      </c>
      <c r="J185" s="35">
        <f t="shared" si="65"/>
        <v>0.79835320229043805</v>
      </c>
      <c r="K185" s="35">
        <f t="shared" si="63"/>
        <v>-0.60786603641328485</v>
      </c>
      <c r="L185" s="35">
        <f t="shared" si="66"/>
        <v>0.60218947549139623</v>
      </c>
      <c r="M185" s="36">
        <f t="shared" si="67"/>
        <v>297.3691272192558</v>
      </c>
      <c r="N185" s="36">
        <f t="shared" si="68"/>
        <v>-227.6468243810948</v>
      </c>
      <c r="O185" s="36">
        <f t="shared" si="69"/>
        <v>496.49585650442339</v>
      </c>
      <c r="P185" s="39">
        <f>A185*I185*L185</f>
        <v>173907.62432809672</v>
      </c>
      <c r="Q185" s="91">
        <f>A185*K185*L185</f>
        <v>-133132.57762888598</v>
      </c>
      <c r="R185" s="102">
        <f>A185*J185</f>
        <v>290361.05967303232</v>
      </c>
    </row>
    <row r="186" spans="1:18" x14ac:dyDescent="0.25">
      <c r="A186" s="126"/>
      <c r="B186" s="40" t="s">
        <v>101</v>
      </c>
      <c r="C186" s="109">
        <v>358.9</v>
      </c>
      <c r="D186" s="109"/>
      <c r="E186" s="110">
        <v>194</v>
      </c>
      <c r="F186" s="111" t="s">
        <v>150</v>
      </c>
      <c r="G186" s="10">
        <v>53</v>
      </c>
      <c r="H186" s="15">
        <v>157</v>
      </c>
      <c r="I186" s="13">
        <f t="shared" si="64"/>
        <v>0.39200946841608064</v>
      </c>
      <c r="J186" s="13">
        <f t="shared" si="65"/>
        <v>0.79835320229043805</v>
      </c>
      <c r="K186" s="13">
        <f t="shared" si="63"/>
        <v>-0.91996118215506351</v>
      </c>
      <c r="L186" s="13">
        <f t="shared" si="66"/>
        <v>0.60218947549139623</v>
      </c>
      <c r="M186" s="14">
        <f t="shared" si="67"/>
        <v>45.796411377589287</v>
      </c>
      <c r="N186" s="14">
        <f t="shared" si="68"/>
        <v>-107.4742427003541</v>
      </c>
      <c r="O186" s="14">
        <f t="shared" si="69"/>
        <v>154.88052124434498</v>
      </c>
      <c r="P186" s="38"/>
      <c r="Q186" s="27"/>
      <c r="R186" s="105"/>
    </row>
    <row r="187" spans="1:18" x14ac:dyDescent="0.25">
      <c r="A187" s="126"/>
      <c r="B187" s="120" t="s">
        <v>64</v>
      </c>
      <c r="C187" s="109"/>
      <c r="D187" s="109">
        <v>25.1</v>
      </c>
      <c r="E187" s="110"/>
      <c r="F187" s="122"/>
      <c r="G187" s="10"/>
      <c r="H187" s="15"/>
      <c r="I187" s="15"/>
      <c r="J187" s="15"/>
      <c r="K187" s="16"/>
      <c r="L187" s="17"/>
      <c r="M187" s="17"/>
      <c r="N187" s="17"/>
      <c r="O187" s="14"/>
      <c r="P187" s="38"/>
      <c r="Q187" s="27"/>
      <c r="R187" s="105"/>
    </row>
    <row r="188" spans="1:18" s="33" customFormat="1" x14ac:dyDescent="0.25">
      <c r="A188" s="125">
        <v>472300</v>
      </c>
      <c r="B188" s="121"/>
      <c r="C188" s="113"/>
      <c r="D188" s="113"/>
      <c r="E188" s="114">
        <f>C186-E186</f>
        <v>164.89999999999998</v>
      </c>
      <c r="F188" s="115" t="s">
        <v>121</v>
      </c>
      <c r="G188" s="34">
        <v>58</v>
      </c>
      <c r="H188" s="34">
        <v>162</v>
      </c>
      <c r="I188" s="35">
        <f t="shared" si="64"/>
        <v>0.31037990967204165</v>
      </c>
      <c r="J188" s="35">
        <f>SIN(G188*3.14/180)</f>
        <v>0.84777603608823415</v>
      </c>
      <c r="K188" s="35">
        <f t="shared" si="63"/>
        <v>-0.95061259810291554</v>
      </c>
      <c r="L188" s="35">
        <f>COS(G188*3.14/180)</f>
        <v>0.53035440286144619</v>
      </c>
      <c r="M188" s="36">
        <f>E188*I188*L188</f>
        <v>27.144411887794934</v>
      </c>
      <c r="N188" s="36">
        <f>E188*K188*L188</f>
        <v>-83.136244017525598</v>
      </c>
      <c r="O188" s="36">
        <f>E188*J188</f>
        <v>139.7982683509498</v>
      </c>
      <c r="P188" s="39">
        <f>A188*I188*L188</f>
        <v>77745.94138632837</v>
      </c>
      <c r="Q188" s="91">
        <f>A188*K188*L188</f>
        <v>-238115.51273182136</v>
      </c>
      <c r="R188" s="102">
        <f>A188*J188</f>
        <v>400404.621844473</v>
      </c>
    </row>
    <row r="189" spans="1:18" x14ac:dyDescent="0.25">
      <c r="A189" s="126"/>
      <c r="B189" s="40" t="s">
        <v>65</v>
      </c>
      <c r="C189" s="109">
        <v>182.8</v>
      </c>
      <c r="D189" s="109"/>
      <c r="E189" s="110">
        <v>100</v>
      </c>
      <c r="F189" s="122"/>
      <c r="G189" s="10">
        <v>59.566665649999997</v>
      </c>
      <c r="H189" s="15">
        <v>150.80000304999999</v>
      </c>
      <c r="I189" s="13">
        <f t="shared" si="64"/>
        <v>0.4890239091191611</v>
      </c>
      <c r="J189" s="13">
        <f t="shared" ref="J189:J196" si="70">SIN(G189*3.14/180)</f>
        <v>0.86195202631196544</v>
      </c>
      <c r="K189" s="13">
        <f t="shared" si="63"/>
        <v>-0.87227038027770631</v>
      </c>
      <c r="L189" s="13">
        <f t="shared" ref="L189:L196" si="71">COS(G189*3.14/180)</f>
        <v>0.50698984638422195</v>
      </c>
      <c r="M189" s="14">
        <f t="shared" ref="M189:M196" si="72">E189*I189*L189</f>
        <v>24.79301565625352</v>
      </c>
      <c r="N189" s="14">
        <f t="shared" ref="N189:N196" si="73">E189*K189*L189</f>
        <v>-44.223222610250119</v>
      </c>
      <c r="O189" s="14">
        <f t="shared" ref="O189:O196" si="74">E189*J189</f>
        <v>86.195202631196537</v>
      </c>
      <c r="P189" s="38"/>
      <c r="Q189" s="27"/>
      <c r="R189" s="105"/>
    </row>
    <row r="190" spans="1:18" s="33" customFormat="1" x14ac:dyDescent="0.25">
      <c r="A190" s="125">
        <v>461400</v>
      </c>
      <c r="B190" s="112"/>
      <c r="C190" s="113"/>
      <c r="D190" s="113"/>
      <c r="E190" s="114">
        <f>C189-E189</f>
        <v>82.800000000000011</v>
      </c>
      <c r="F190" s="115" t="s">
        <v>121</v>
      </c>
      <c r="G190" s="34">
        <v>65</v>
      </c>
      <c r="H190" s="34">
        <v>167</v>
      </c>
      <c r="I190" s="35">
        <f t="shared" si="64"/>
        <v>0.22639056532526566</v>
      </c>
      <c r="J190" s="35">
        <f t="shared" si="70"/>
        <v>0.90606457887228786</v>
      </c>
      <c r="K190" s="35">
        <f t="shared" si="63"/>
        <v>-0.97403660707989137</v>
      </c>
      <c r="L190" s="35">
        <f t="shared" si="71"/>
        <v>0.42313943199964676</v>
      </c>
      <c r="M190" s="36">
        <f t="shared" si="72"/>
        <v>7.9318073883660221</v>
      </c>
      <c r="N190" s="36">
        <f t="shared" si="73"/>
        <v>-34.126292963998488</v>
      </c>
      <c r="O190" s="36">
        <f t="shared" si="74"/>
        <v>75.022147130625441</v>
      </c>
      <c r="P190" s="39">
        <f>A190*I190*L190</f>
        <v>44199.709287343983</v>
      </c>
      <c r="Q190" s="91">
        <f>A190*K190*L190</f>
        <v>-190167.53108199156</v>
      </c>
      <c r="R190" s="102">
        <f>A190*J190</f>
        <v>418058.1966916736</v>
      </c>
    </row>
    <row r="191" spans="1:18" x14ac:dyDescent="0.25">
      <c r="A191" s="126"/>
      <c r="B191" s="40" t="s">
        <v>102</v>
      </c>
      <c r="C191" s="109">
        <v>546.70000000000005</v>
      </c>
      <c r="D191" s="109"/>
      <c r="E191" s="110">
        <v>175</v>
      </c>
      <c r="F191" s="122"/>
      <c r="G191" s="10">
        <v>47</v>
      </c>
      <c r="H191" s="15">
        <v>143</v>
      </c>
      <c r="I191" s="13">
        <f t="shared" si="64"/>
        <v>0.60282503453586722</v>
      </c>
      <c r="J191" s="13">
        <f t="shared" si="70"/>
        <v>0.73107002285744083</v>
      </c>
      <c r="K191" s="13">
        <f t="shared" si="63"/>
        <v>-0.79787340959379671</v>
      </c>
      <c r="L191" s="13">
        <f t="shared" si="71"/>
        <v>0.68230244150172947</v>
      </c>
      <c r="M191" s="14">
        <f t="shared" si="72"/>
        <v>71.979073750882662</v>
      </c>
      <c r="N191" s="14">
        <f t="shared" si="73"/>
        <v>-95.268420690652476</v>
      </c>
      <c r="O191" s="14">
        <f t="shared" si="74"/>
        <v>127.93725400005215</v>
      </c>
      <c r="P191" s="38"/>
      <c r="Q191" s="27"/>
      <c r="R191" s="105"/>
    </row>
    <row r="192" spans="1:18" s="33" customFormat="1" x14ac:dyDescent="0.25">
      <c r="A192" s="125">
        <v>87100</v>
      </c>
      <c r="B192" s="112"/>
      <c r="C192" s="113"/>
      <c r="D192" s="113"/>
      <c r="E192" s="114">
        <f>C191-E191</f>
        <v>371.70000000000005</v>
      </c>
      <c r="F192" s="115" t="s">
        <v>121</v>
      </c>
      <c r="G192" s="34">
        <v>50</v>
      </c>
      <c r="H192" s="34">
        <v>143</v>
      </c>
      <c r="I192" s="35">
        <f t="shared" si="64"/>
        <v>0.60282503453586722</v>
      </c>
      <c r="J192" s="35">
        <f t="shared" si="70"/>
        <v>0.76575999649771331</v>
      </c>
      <c r="K192" s="35">
        <f t="shared" si="63"/>
        <v>-0.79787340959379671</v>
      </c>
      <c r="L192" s="35">
        <f t="shared" si="71"/>
        <v>0.64312644772534588</v>
      </c>
      <c r="M192" s="36">
        <f t="shared" si="72"/>
        <v>144.10538516175933</v>
      </c>
      <c r="N192" s="36">
        <f t="shared" si="73"/>
        <v>-190.73171884502949</v>
      </c>
      <c r="O192" s="36">
        <f t="shared" si="74"/>
        <v>284.63299069820005</v>
      </c>
      <c r="P192" s="39">
        <f>A192*I192*L192</f>
        <v>33768.036178609727</v>
      </c>
      <c r="Q192" s="91">
        <f>A192*K192*L192</f>
        <v>-44693.927122416106</v>
      </c>
      <c r="R192" s="102">
        <f>A192*J192</f>
        <v>66697.695694950831</v>
      </c>
    </row>
    <row r="193" spans="1:18" x14ac:dyDescent="0.25">
      <c r="A193" s="126"/>
      <c r="B193" s="40" t="s">
        <v>103</v>
      </c>
      <c r="C193" s="109">
        <v>190.9</v>
      </c>
      <c r="D193" s="109"/>
      <c r="E193" s="110">
        <v>75</v>
      </c>
      <c r="F193" s="122"/>
      <c r="G193" s="10">
        <v>48.799999239999998</v>
      </c>
      <c r="H193" s="15">
        <v>132.94999695000001</v>
      </c>
      <c r="I193" s="13">
        <f t="shared" si="64"/>
        <v>0.73274962729722748</v>
      </c>
      <c r="J193" s="13">
        <f t="shared" si="70"/>
        <v>0.75213041708488948</v>
      </c>
      <c r="K193" s="13">
        <f t="shared" si="63"/>
        <v>-0.68049833482219069</v>
      </c>
      <c r="L193" s="13">
        <f t="shared" si="71"/>
        <v>0.65901429096470299</v>
      </c>
      <c r="M193" s="14">
        <f t="shared" si="72"/>
        <v>36.216935706594953</v>
      </c>
      <c r="N193" s="14">
        <f t="shared" si="73"/>
        <v>-33.634359571913031</v>
      </c>
      <c r="O193" s="14">
        <f t="shared" si="74"/>
        <v>56.409781281366712</v>
      </c>
      <c r="P193" s="38"/>
      <c r="Q193" s="27"/>
      <c r="R193" s="105"/>
    </row>
    <row r="194" spans="1:18" s="33" customFormat="1" x14ac:dyDescent="0.25">
      <c r="A194" s="125">
        <v>36000</v>
      </c>
      <c r="B194" s="112"/>
      <c r="C194" s="113"/>
      <c r="D194" s="113"/>
      <c r="E194" s="114">
        <f>C193-E193</f>
        <v>115.9</v>
      </c>
      <c r="F194" s="115" t="s">
        <v>121</v>
      </c>
      <c r="G194" s="34">
        <v>49</v>
      </c>
      <c r="H194" s="34">
        <v>132</v>
      </c>
      <c r="I194" s="35">
        <f t="shared" si="64"/>
        <v>0.74392582683099573</v>
      </c>
      <c r="J194" s="35">
        <f t="shared" si="70"/>
        <v>0.75442507116890845</v>
      </c>
      <c r="K194" s="35">
        <f t="shared" si="63"/>
        <v>-0.6682621971754944</v>
      </c>
      <c r="L194" s="35">
        <f t="shared" si="71"/>
        <v>0.65638617596030113</v>
      </c>
      <c r="M194" s="36">
        <f t="shared" si="72"/>
        <v>56.594274663050314</v>
      </c>
      <c r="N194" s="36">
        <f t="shared" si="73"/>
        <v>-50.838152097756492</v>
      </c>
      <c r="O194" s="36">
        <f t="shared" si="74"/>
        <v>87.437865748476497</v>
      </c>
      <c r="P194" s="39">
        <f>A194*I194*L194</f>
        <v>17578.894632181287</v>
      </c>
      <c r="Q194" s="91">
        <f>A194*K194*L194</f>
        <v>-15790.970453142654</v>
      </c>
      <c r="R194" s="102">
        <f>A194*J194</f>
        <v>27159.302562080706</v>
      </c>
    </row>
    <row r="195" spans="1:18" x14ac:dyDescent="0.25">
      <c r="A195" s="126"/>
      <c r="B195" s="40" t="s">
        <v>104</v>
      </c>
      <c r="C195" s="109">
        <v>53.8</v>
      </c>
      <c r="D195" s="109"/>
      <c r="E195" s="110">
        <v>11</v>
      </c>
      <c r="F195" s="111" t="s">
        <v>150</v>
      </c>
      <c r="G195" s="10">
        <v>64.75</v>
      </c>
      <c r="H195" s="15">
        <v>177.48333740000001</v>
      </c>
      <c r="I195" s="13">
        <f t="shared" si="64"/>
        <v>4.5478742489363275E-2</v>
      </c>
      <c r="J195" s="13">
        <f t="shared" si="70"/>
        <v>0.90421061030451444</v>
      </c>
      <c r="K195" s="13">
        <f t="shared" si="63"/>
        <v>-0.99896530669567607</v>
      </c>
      <c r="L195" s="13">
        <f t="shared" si="71"/>
        <v>0.42708684387690704</v>
      </c>
      <c r="M195" s="14">
        <f t="shared" si="72"/>
        <v>0.21365709852600026</v>
      </c>
      <c r="N195" s="14">
        <f t="shared" si="73"/>
        <v>-4.6930943397710099</v>
      </c>
      <c r="O195" s="14">
        <f t="shared" si="74"/>
        <v>9.9463167133496597</v>
      </c>
      <c r="P195" s="38"/>
      <c r="Q195" s="27"/>
      <c r="R195" s="105"/>
    </row>
    <row r="196" spans="1:18" s="33" customFormat="1" x14ac:dyDescent="0.25">
      <c r="A196" s="125">
        <v>737700</v>
      </c>
      <c r="B196" s="112"/>
      <c r="C196" s="113"/>
      <c r="D196" s="113"/>
      <c r="E196" s="114">
        <f>C195-E195</f>
        <v>42.8</v>
      </c>
      <c r="F196" s="115" t="s">
        <v>121</v>
      </c>
      <c r="G196" s="34">
        <v>66.5</v>
      </c>
      <c r="H196" s="34">
        <v>173</v>
      </c>
      <c r="I196" s="35">
        <f t="shared" si="64"/>
        <v>0.12338850736460064</v>
      </c>
      <c r="J196" s="35">
        <f t="shared" si="70"/>
        <v>0.9168252928863474</v>
      </c>
      <c r="K196" s="35">
        <f t="shared" si="63"/>
        <v>-0.99235844141637441</v>
      </c>
      <c r="L196" s="35">
        <f t="shared" si="71"/>
        <v>0.39928859528399174</v>
      </c>
      <c r="M196" s="36">
        <f t="shared" si="72"/>
        <v>2.1086542977754337</v>
      </c>
      <c r="N196" s="36">
        <f t="shared" si="73"/>
        <v>-16.958961066310017</v>
      </c>
      <c r="O196" s="36">
        <f t="shared" si="74"/>
        <v>39.240122535535669</v>
      </c>
      <c r="P196" s="39">
        <f>A196*I196*L196</f>
        <v>36344.726062358357</v>
      </c>
      <c r="Q196" s="91">
        <f>A196*K196*L196</f>
        <v>-292304.33594899299</v>
      </c>
      <c r="R196" s="102">
        <f>A196*J196</f>
        <v>676342.01856225845</v>
      </c>
    </row>
    <row r="197" spans="1:18" s="94" customFormat="1" x14ac:dyDescent="0.25">
      <c r="A197" s="93"/>
      <c r="C197" s="95"/>
      <c r="D197" s="95"/>
      <c r="E197" s="96"/>
      <c r="F197" s="97"/>
      <c r="G197" s="98"/>
      <c r="H197" s="98"/>
      <c r="I197" s="99"/>
      <c r="J197" s="99"/>
      <c r="K197" s="99"/>
      <c r="L197" s="99"/>
      <c r="M197" s="100"/>
      <c r="N197" s="100"/>
      <c r="O197" s="100"/>
      <c r="P197" s="101"/>
      <c r="Q197" s="93"/>
      <c r="R197" s="93"/>
    </row>
    <row r="198" spans="1:18" x14ac:dyDescent="0.25">
      <c r="E198" s="76" t="s">
        <v>122</v>
      </c>
      <c r="G198" s="10"/>
      <c r="H198" s="10"/>
      <c r="I198" s="10"/>
      <c r="J198" s="10"/>
    </row>
    <row r="199" spans="1:18" ht="18.75" x14ac:dyDescent="0.3">
      <c r="A199" s="19">
        <f>SUM(A19:A196)</f>
        <v>17108050</v>
      </c>
      <c r="B199" s="87" t="s">
        <v>75</v>
      </c>
      <c r="C199" s="8">
        <f>SUM(C18:C195)</f>
        <v>145166.69999999998</v>
      </c>
      <c r="D199" s="8"/>
      <c r="E199" s="137">
        <f>SUM(E18:E196)</f>
        <v>145166.69999999998</v>
      </c>
      <c r="G199" s="10"/>
      <c r="H199" s="10"/>
      <c r="I199" s="11"/>
      <c r="J199" s="11"/>
    </row>
    <row r="200" spans="1:18" x14ac:dyDescent="0.25">
      <c r="E200" s="75" t="s">
        <v>151</v>
      </c>
      <c r="G200" s="5"/>
      <c r="H200" s="5"/>
      <c r="I200" s="5"/>
      <c r="J200" s="5"/>
    </row>
    <row r="201" spans="1:18" x14ac:dyDescent="0.25">
      <c r="A201" s="78">
        <v>17075400</v>
      </c>
      <c r="I201" s="5"/>
      <c r="J201" s="5"/>
    </row>
    <row r="202" spans="1:18" ht="30" customHeight="1" x14ac:dyDescent="0.25">
      <c r="A202" s="77" t="s">
        <v>151</v>
      </c>
      <c r="G202" s="1"/>
      <c r="H202" s="1"/>
      <c r="I202" s="1"/>
      <c r="J202" s="1"/>
    </row>
    <row r="203" spans="1:18" x14ac:dyDescent="0.25">
      <c r="G203" s="1"/>
      <c r="H203" s="1"/>
      <c r="I203" s="1"/>
      <c r="J203" s="1"/>
    </row>
  </sheetData>
  <mergeCells count="17">
    <mergeCell ref="C2:R2"/>
    <mergeCell ref="C3:R3"/>
    <mergeCell ref="A4:D9"/>
    <mergeCell ref="G10:P10"/>
    <mergeCell ref="R10:AD10"/>
    <mergeCell ref="J16:L16"/>
    <mergeCell ref="P8:T8"/>
    <mergeCell ref="B11:D11"/>
    <mergeCell ref="B12:B13"/>
    <mergeCell ref="C12:C13"/>
    <mergeCell ref="C14:C15"/>
    <mergeCell ref="B14:B15"/>
    <mergeCell ref="R12:R13"/>
    <mergeCell ref="S12:S13"/>
    <mergeCell ref="R14:R15"/>
    <mergeCell ref="S14:S15"/>
    <mergeCell ref="B10:D10"/>
  </mergeCells>
  <hyperlinks>
    <hyperlink ref="M5" r:id="rId1" xr:uid="{00000000-0004-0000-0000-000000000000}"/>
    <hyperlink ref="G7" r:id="rId2" xr:uid="{00000000-0004-0000-0000-000001000000}"/>
    <hyperlink ref="G6" r:id="rId3" xr:uid="{00000000-0004-0000-0000-000002000000}"/>
    <hyperlink ref="G8" r:id="rId4" xr:uid="{00000000-0004-0000-0000-000003000000}"/>
    <hyperlink ref="A4" r:id="rId5" xr:uid="{00000000-0004-0000-0000-000004000000}"/>
  </hyperlinks>
  <pageMargins left="0.7" right="0.7" top="0.75" bottom="0.75" header="0.3" footer="0.3"/>
  <pageSetup paperSize="9" orientation="portrait" horizontalDpi="300" verticalDpi="300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I13"/>
  <sheetViews>
    <sheetView workbookViewId="0">
      <selection activeCell="I11" sqref="I11"/>
    </sheetView>
  </sheetViews>
  <sheetFormatPr defaultRowHeight="15" x14ac:dyDescent="0.25"/>
  <cols>
    <col min="4" max="4" width="15.5703125" customWidth="1"/>
    <col min="5" max="5" width="10.42578125" customWidth="1"/>
    <col min="6" max="6" width="9.7109375" customWidth="1"/>
    <col min="7" max="7" width="8.42578125" customWidth="1"/>
    <col min="8" max="8" width="9.28515625" customWidth="1"/>
    <col min="9" max="9" width="20" customWidth="1"/>
  </cols>
  <sheetData>
    <row r="3" spans="2:9" ht="21" x14ac:dyDescent="0.35">
      <c r="B3" s="4" t="s">
        <v>140</v>
      </c>
    </row>
    <row r="4" spans="2:9" x14ac:dyDescent="0.25">
      <c r="B4" t="s">
        <v>133</v>
      </c>
      <c r="E4">
        <v>54.85</v>
      </c>
      <c r="F4" s="5" t="s">
        <v>134</v>
      </c>
      <c r="G4" s="2">
        <f>6378.1*COS(E4*3.14/180)*3.14/180</f>
        <v>64.100027841284657</v>
      </c>
      <c r="H4" t="s">
        <v>135</v>
      </c>
    </row>
    <row r="5" spans="2:9" x14ac:dyDescent="0.25">
      <c r="B5" t="s">
        <v>141</v>
      </c>
      <c r="G5">
        <v>111.1</v>
      </c>
      <c r="H5" t="s">
        <v>135</v>
      </c>
    </row>
    <row r="7" spans="2:9" ht="9.75" customHeight="1" thickBot="1" x14ac:dyDescent="0.3">
      <c r="B7" s="20"/>
      <c r="C7" s="20"/>
      <c r="D7" s="20"/>
      <c r="E7" s="20"/>
      <c r="F7" s="20"/>
      <c r="G7" s="20"/>
      <c r="H7" s="20"/>
      <c r="I7" s="20"/>
    </row>
    <row r="8" spans="2:9" ht="30.75" thickTop="1" x14ac:dyDescent="0.25">
      <c r="B8" s="63"/>
      <c r="C8" s="64"/>
      <c r="D8" s="64"/>
      <c r="E8" s="159" t="s">
        <v>136</v>
      </c>
      <c r="F8" s="160"/>
      <c r="G8" s="161" t="s">
        <v>125</v>
      </c>
      <c r="H8" s="161"/>
      <c r="I8" s="71" t="s">
        <v>139</v>
      </c>
    </row>
    <row r="9" spans="2:9" x14ac:dyDescent="0.25">
      <c r="B9" s="40"/>
      <c r="C9" s="23"/>
      <c r="D9" s="23"/>
      <c r="E9" s="65" t="s">
        <v>137</v>
      </c>
      <c r="F9" s="66" t="s">
        <v>138</v>
      </c>
      <c r="G9" s="24" t="s">
        <v>137</v>
      </c>
      <c r="H9" s="24" t="s">
        <v>138</v>
      </c>
      <c r="I9" s="72"/>
    </row>
    <row r="10" spans="2:9" x14ac:dyDescent="0.25">
      <c r="B10" s="162" t="s">
        <v>147</v>
      </c>
      <c r="C10" s="163"/>
      <c r="D10" s="163"/>
      <c r="E10" s="67">
        <f>63+29/60</f>
        <v>63.483333333333334</v>
      </c>
      <c r="F10" s="68">
        <f>83+19/60+40/3600</f>
        <v>83.327777777777769</v>
      </c>
      <c r="G10" s="27">
        <f>53+20/60</f>
        <v>53.333333333333336</v>
      </c>
      <c r="H10" s="27">
        <f>40+42/60+40/3600</f>
        <v>40.711111111111116</v>
      </c>
      <c r="I10" s="73">
        <f>SQRT((6378.1*COS(E10*3.14/180)*3.14*(F10-H10)/180)^2+((E10-G10)*111.1)^2)</f>
        <v>2400.6583216450163</v>
      </c>
    </row>
    <row r="11" spans="2:9" x14ac:dyDescent="0.25">
      <c r="B11" s="162" t="s">
        <v>148</v>
      </c>
      <c r="C11" s="163"/>
      <c r="D11" s="163"/>
      <c r="E11" s="67">
        <v>64.17</v>
      </c>
      <c r="F11" s="68">
        <v>84.8</v>
      </c>
      <c r="G11" s="27">
        <v>56.56</v>
      </c>
      <c r="H11" s="27">
        <v>53.5</v>
      </c>
      <c r="I11" s="73">
        <f>SQRT((6378.1*COS(E11*3.14/180)*3.14*(F11-H11)/180)^2+((E11-G11)*111.1)^2)</f>
        <v>1738.5465724320145</v>
      </c>
    </row>
    <row r="12" spans="2:9" ht="15.75" thickBot="1" x14ac:dyDescent="0.3">
      <c r="B12" s="164" t="s">
        <v>149</v>
      </c>
      <c r="C12" s="165"/>
      <c r="D12" s="166"/>
      <c r="E12" s="69">
        <v>54.76</v>
      </c>
      <c r="F12" s="70">
        <v>38.04</v>
      </c>
      <c r="G12" s="58">
        <v>54.85</v>
      </c>
      <c r="H12" s="58">
        <v>38.35</v>
      </c>
      <c r="I12" s="74">
        <f>SQRT((6378.1*COS(E12*3.14/180)*3.14*(F12-H12)/180)^2+((E12-G12)*111.1)^2)</f>
        <v>22.284456798503403</v>
      </c>
    </row>
    <row r="13" spans="2:9" ht="15.75" thickTop="1" x14ac:dyDescent="0.25"/>
  </sheetData>
  <mergeCells count="5">
    <mergeCell ref="E8:F8"/>
    <mergeCell ref="G8:H8"/>
    <mergeCell ref="B10:D10"/>
    <mergeCell ref="B11:D11"/>
    <mergeCell ref="B12:D12"/>
  </mergeCells>
  <pageMargins left="0.7" right="0.7" top="0.75" bottom="0.75" header="0.3" footer="0.3"/>
  <pageSetup paperSize="9" orientation="portrait" horizontalDpi="120" verticalDpi="1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Итоги переписи 2002</vt:lpstr>
      <vt:lpstr>Плечо Менделеева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Расчет Плеча Менделеева</dc:title>
  <dc:subject>Сайт Встарь, или Как жили люди</dc:subject>
  <dc:creator>Андрей К. Гоголев</dc:creator>
  <dc:description>Для  Темы 2.3.21.s1 </dc:description>
  <cp:lastModifiedBy>Андрей Гоголев</cp:lastModifiedBy>
  <dcterms:created xsi:type="dcterms:W3CDTF">2009-06-09T16:03:07Z</dcterms:created>
  <dcterms:modified xsi:type="dcterms:W3CDTF">2019-02-18T08:08:22Z</dcterms:modified>
  <cp:contentStatus>За 2002 год</cp:contentStatus>
</cp:coreProperties>
</file>