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айты Бэкапы Архивы книг и Контента\Встарь\Образ Встарь Новый 2019\LibraryOwnData\Calculations\"/>
    </mc:Choice>
  </mc:AlternateContent>
  <xr:revisionPtr revIDLastSave="0" documentId="13_ncr:1_{BB40935B-0BBC-4E99-B2B9-BD3068117D96}" xr6:coauthVersionLast="45" xr6:coauthVersionMax="45" xr10:uidLastSave="{00000000-0000-0000-0000-000000000000}"/>
  <bookViews>
    <workbookView xWindow="-16320" yWindow="-7110" windowWidth="16440" windowHeight="290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W66" i="1" l="1"/>
  <c r="W65" i="1" s="1"/>
  <c r="W64" i="1" s="1"/>
  <c r="W63" i="1" s="1"/>
  <c r="W62" i="1" s="1"/>
  <c r="W61" i="1" s="1"/>
  <c r="W67" i="1"/>
  <c r="W68" i="1"/>
  <c r="W60" i="1" l="1"/>
  <c r="W59" i="1" s="1"/>
  <c r="W58" i="1" s="1"/>
  <c r="W57" i="1" s="1"/>
  <c r="W56" i="1" s="1"/>
  <c r="M103" i="1"/>
  <c r="M102" i="1"/>
  <c r="M101" i="1"/>
  <c r="M100" i="1"/>
  <c r="M99" i="1"/>
  <c r="M98" i="1"/>
  <c r="M95" i="1"/>
  <c r="M94" i="1"/>
  <c r="M92" i="1"/>
  <c r="M91" i="1"/>
  <c r="M90" i="1"/>
  <c r="M89" i="1"/>
  <c r="M88" i="1"/>
  <c r="M87" i="1"/>
  <c r="P114" i="1" s="1"/>
  <c r="P113" i="1" s="1"/>
  <c r="P112" i="1" s="1"/>
  <c r="P111" i="1" s="1"/>
  <c r="P110" i="1" s="1"/>
  <c r="P109" i="1" s="1"/>
  <c r="P108" i="1" s="1"/>
  <c r="P107" i="1" s="1"/>
  <c r="P106" i="1" s="1"/>
  <c r="P105" i="1" s="1"/>
  <c r="P104" i="1" s="1"/>
  <c r="M86" i="1"/>
  <c r="M85" i="1"/>
  <c r="M84" i="1"/>
  <c r="M81" i="1"/>
  <c r="M80" i="1"/>
  <c r="M79" i="1"/>
  <c r="M76" i="1"/>
  <c r="M75" i="1"/>
  <c r="M72" i="1"/>
  <c r="M71" i="1"/>
  <c r="M70" i="1"/>
  <c r="M68" i="1"/>
  <c r="M67" i="1"/>
  <c r="M54" i="1"/>
  <c r="M47" i="1"/>
  <c r="M46" i="1"/>
  <c r="M45" i="1"/>
  <c r="M44" i="1"/>
  <c r="M40" i="1"/>
  <c r="M39" i="1"/>
  <c r="K30" i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2" i="1"/>
  <c r="K113" i="1" s="1"/>
  <c r="K114" i="1" s="1"/>
  <c r="K115" i="1" s="1"/>
  <c r="M32" i="1"/>
  <c r="G112" i="1"/>
  <c r="G111" i="1" s="1"/>
  <c r="G110" i="1" s="1"/>
  <c r="G109" i="1" s="1"/>
  <c r="G108" i="1" s="1"/>
  <c r="G107" i="1" s="1"/>
  <c r="G106" i="1" s="1"/>
  <c r="G105" i="1" s="1"/>
  <c r="G104" i="1" s="1"/>
  <c r="G103" i="1" s="1"/>
  <c r="G102" i="1" s="1"/>
  <c r="D101" i="1"/>
  <c r="D100" i="1"/>
  <c r="D99" i="1"/>
  <c r="D98" i="1"/>
  <c r="D97" i="1"/>
  <c r="D94" i="1"/>
  <c r="D93" i="1"/>
  <c r="D92" i="1"/>
  <c r="D91" i="1"/>
  <c r="D90" i="1"/>
  <c r="D89" i="1"/>
  <c r="D88" i="1"/>
  <c r="D87" i="1"/>
  <c r="D86" i="1"/>
  <c r="D85" i="1"/>
  <c r="D84" i="1"/>
  <c r="D82" i="1"/>
  <c r="D80" i="1"/>
  <c r="D78" i="1"/>
  <c r="D75" i="1"/>
  <c r="D74" i="1"/>
  <c r="D70" i="1"/>
  <c r="D69" i="1"/>
  <c r="D67" i="1"/>
  <c r="D53" i="1"/>
  <c r="D46" i="1"/>
  <c r="D45" i="1"/>
  <c r="D44" i="1"/>
  <c r="D40" i="1"/>
  <c r="D39" i="1"/>
  <c r="D32" i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P103" i="1" l="1"/>
  <c r="P102" i="1" s="1"/>
  <c r="P101" i="1" s="1"/>
  <c r="P100" i="1" s="1"/>
  <c r="P99" i="1" s="1"/>
  <c r="P98" i="1" s="1"/>
  <c r="P97" i="1" s="1"/>
  <c r="P96" i="1" s="1"/>
  <c r="P95" i="1" s="1"/>
  <c r="P94" i="1" s="1"/>
  <c r="P93" i="1" s="1"/>
  <c r="P92" i="1" s="1"/>
  <c r="P91" i="1" s="1"/>
  <c r="P90" i="1" s="1"/>
  <c r="P89" i="1" s="1"/>
  <c r="P88" i="1" s="1"/>
  <c r="P87" i="1" s="1"/>
  <c r="P86" i="1" s="1"/>
  <c r="P85" i="1" s="1"/>
  <c r="P84" i="1" s="1"/>
  <c r="P83" i="1" s="1"/>
  <c r="P82" i="1" s="1"/>
  <c r="P81" i="1" s="1"/>
  <c r="P80" i="1" s="1"/>
  <c r="P79" i="1" s="1"/>
  <c r="P78" i="1" s="1"/>
  <c r="P77" i="1" s="1"/>
  <c r="P76" i="1" s="1"/>
  <c r="P75" i="1" s="1"/>
  <c r="P74" i="1" s="1"/>
  <c r="P73" i="1" s="1"/>
  <c r="P72" i="1" s="1"/>
  <c r="P71" i="1" s="1"/>
  <c r="P70" i="1" s="1"/>
  <c r="P69" i="1" s="1"/>
  <c r="P68" i="1" s="1"/>
  <c r="P67" i="1" s="1"/>
  <c r="P66" i="1" s="1"/>
  <c r="P65" i="1" s="1"/>
  <c r="P64" i="1" s="1"/>
  <c r="P63" i="1" s="1"/>
  <c r="P62" i="1" s="1"/>
  <c r="P61" i="1" s="1"/>
  <c r="P60" i="1" s="1"/>
  <c r="P59" i="1" s="1"/>
  <c r="P58" i="1" s="1"/>
  <c r="P57" i="1" s="1"/>
  <c r="P56" i="1" s="1"/>
  <c r="P55" i="1" s="1"/>
  <c r="P54" i="1" s="1"/>
  <c r="P53" i="1" s="1"/>
  <c r="P52" i="1" s="1"/>
  <c r="P51" i="1" s="1"/>
  <c r="P50" i="1" s="1"/>
  <c r="P49" i="1" s="1"/>
  <c r="P48" i="1" s="1"/>
  <c r="P47" i="1" s="1"/>
  <c r="P46" i="1" s="1"/>
  <c r="P45" i="1" s="1"/>
  <c r="P44" i="1" s="1"/>
  <c r="P43" i="1" s="1"/>
  <c r="P42" i="1" s="1"/>
  <c r="P41" i="1" s="1"/>
  <c r="P40" i="1" s="1"/>
  <c r="P39" i="1" s="1"/>
  <c r="P38" i="1" s="1"/>
  <c r="P37" i="1" s="1"/>
  <c r="P36" i="1" s="1"/>
  <c r="P35" i="1" s="1"/>
  <c r="P34" i="1" s="1"/>
  <c r="P33" i="1" s="1"/>
  <c r="P32" i="1" s="1"/>
  <c r="P31" i="1" s="1"/>
  <c r="P30" i="1" s="1"/>
  <c r="P29" i="1" s="1"/>
  <c r="W55" i="1"/>
  <c r="W54" i="1" s="1"/>
  <c r="W53" i="1" s="1"/>
  <c r="W52" i="1" s="1"/>
  <c r="W51" i="1" s="1"/>
  <c r="W50" i="1" s="1"/>
  <c r="W49" i="1" s="1"/>
  <c r="W48" i="1" s="1"/>
  <c r="W47" i="1" s="1"/>
  <c r="W46" i="1" s="1"/>
  <c r="W45" i="1" s="1"/>
  <c r="G101" i="1"/>
  <c r="G100" i="1" s="1"/>
  <c r="G99" i="1" s="1"/>
  <c r="G98" i="1" s="1"/>
  <c r="G97" i="1" s="1"/>
  <c r="G96" i="1" s="1"/>
  <c r="G95" i="1" s="1"/>
  <c r="G94" i="1" s="1"/>
  <c r="G93" i="1" s="1"/>
  <c r="G92" i="1" s="1"/>
  <c r="G91" i="1" s="1"/>
  <c r="G90" i="1" s="1"/>
  <c r="G89" i="1" s="1"/>
  <c r="G88" i="1" s="1"/>
  <c r="G87" i="1" s="1"/>
  <c r="G86" i="1" s="1"/>
  <c r="G85" i="1" s="1"/>
  <c r="G84" i="1" s="1"/>
  <c r="G83" i="1" s="1"/>
  <c r="G82" i="1" s="1"/>
  <c r="G81" i="1" s="1"/>
  <c r="G80" i="1" s="1"/>
  <c r="G79" i="1" s="1"/>
  <c r="G78" i="1" s="1"/>
  <c r="G77" i="1" s="1"/>
  <c r="G76" i="1" s="1"/>
  <c r="G75" i="1" s="1"/>
  <c r="G74" i="1" s="1"/>
  <c r="G73" i="1" s="1"/>
  <c r="G72" i="1" s="1"/>
  <c r="G71" i="1" s="1"/>
  <c r="G70" i="1" s="1"/>
  <c r="G69" i="1" s="1"/>
  <c r="G68" i="1" s="1"/>
  <c r="G67" i="1" s="1"/>
  <c r="G66" i="1" s="1"/>
  <c r="G65" i="1" s="1"/>
  <c r="G64" i="1" s="1"/>
  <c r="G63" i="1" s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W44" i="1" l="1"/>
  <c r="W43" i="1" s="1"/>
  <c r="W42" i="1" s="1"/>
  <c r="W41" i="1" s="1"/>
  <c r="W40" i="1" s="1"/>
  <c r="W39" i="1" s="1"/>
  <c r="W38" i="1" s="1"/>
  <c r="W37" i="1" s="1"/>
  <c r="W36" i="1" s="1"/>
  <c r="W35" i="1" s="1"/>
  <c r="W34" i="1" l="1"/>
  <c r="W33" i="1" s="1"/>
  <c r="W32" i="1" s="1"/>
  <c r="W31" i="1" s="1"/>
  <c r="W30" i="1" s="1"/>
  <c r="W29" i="1" s="1"/>
</calcChain>
</file>

<file path=xl/sharedStrings.xml><?xml version="1.0" encoding="utf-8"?>
<sst xmlns="http://schemas.openxmlformats.org/spreadsheetml/2006/main" count="470" uniqueCount="292">
  <si>
    <t>Константин</t>
  </si>
  <si>
    <t>Православный</t>
  </si>
  <si>
    <t>Константин - сын</t>
  </si>
  <si>
    <t>арианин</t>
  </si>
  <si>
    <t>гонитель</t>
  </si>
  <si>
    <t>Улиян</t>
  </si>
  <si>
    <t>Иуал</t>
  </si>
  <si>
    <t>Ауалентиян</t>
  </si>
  <si>
    <t>Гратиян</t>
  </si>
  <si>
    <t>Феодосей великий</t>
  </si>
  <si>
    <t>Аркадей</t>
  </si>
  <si>
    <t>Ианнорий</t>
  </si>
  <si>
    <t>Феодосий малый</t>
  </si>
  <si>
    <t>Маркиян</t>
  </si>
  <si>
    <t>Леон Макел</t>
  </si>
  <si>
    <t xml:space="preserve">Леон малый </t>
  </si>
  <si>
    <t>Зинон</t>
  </si>
  <si>
    <t>Еретик, акифал, то есть безглавен</t>
  </si>
  <si>
    <t>Анастасий Докорост</t>
  </si>
  <si>
    <t>Еретик, икифал, то есть безглавен</t>
  </si>
  <si>
    <t>Устиян Фразь</t>
  </si>
  <si>
    <t>Еретик. От Фракия -града</t>
  </si>
  <si>
    <t>Иустиян великий</t>
  </si>
  <si>
    <t>Еретик, аффартодокит, то есть нетленномнитель</t>
  </si>
  <si>
    <t>Иустиян малый</t>
  </si>
  <si>
    <t>Тиверий</t>
  </si>
  <si>
    <t xml:space="preserve">Маврикий </t>
  </si>
  <si>
    <t>Фока Мучитель</t>
  </si>
  <si>
    <t>Ираклий великий</t>
  </si>
  <si>
    <t>Мофел, то есть единовольный</t>
  </si>
  <si>
    <t>Константин Ираклиев</t>
  </si>
  <si>
    <t>Единовольный, монофилит</t>
  </si>
  <si>
    <t>Ираклона</t>
  </si>
  <si>
    <t>Единовольный, монофилит, еретик</t>
  </si>
  <si>
    <t>Константин сын Константинов</t>
  </si>
  <si>
    <t>Православный, Понагит, то есть бодрый</t>
  </si>
  <si>
    <t>Иустиян, сын Панаготов</t>
  </si>
  <si>
    <t>Леонтий</t>
  </si>
  <si>
    <t>Апсимар</t>
  </si>
  <si>
    <t>Филип Вардас</t>
  </si>
  <si>
    <t>сый убо конник бысть</t>
  </si>
  <si>
    <t>Артемий (Анастасий)</t>
  </si>
  <si>
    <t>Феодосий Артемитин</t>
  </si>
  <si>
    <t>Леон Савр</t>
  </si>
  <si>
    <t>Иконоборец</t>
  </si>
  <si>
    <t>Константин, сын его, Копроним</t>
  </si>
  <si>
    <t>Леон, от Захария рожден</t>
  </si>
  <si>
    <t>Константин, Иринин сын</t>
  </si>
  <si>
    <t>Никифор иже от Геоника</t>
  </si>
  <si>
    <t>Аставракей</t>
  </si>
  <si>
    <t>Михаил Благочестивый</t>
  </si>
  <si>
    <t>Леон Арменин</t>
  </si>
  <si>
    <t>Михаил Аммореянин</t>
  </si>
  <si>
    <t>Феофил сын Михайлов</t>
  </si>
  <si>
    <t>Михаил сын Фелогов</t>
  </si>
  <si>
    <t>Леон, сын Валильев, Премудрый</t>
  </si>
  <si>
    <t>Василей Макидон</t>
  </si>
  <si>
    <t>Александр, сын Василиев</t>
  </si>
  <si>
    <t>Роман Старый, Неудержимый</t>
  </si>
  <si>
    <t>Константин Порфирогонит, то есть багророжденный</t>
  </si>
  <si>
    <t>Роман Порфирогонит</t>
  </si>
  <si>
    <t>Никифор Фока</t>
  </si>
  <si>
    <t>Иоанн Цимиский</t>
  </si>
  <si>
    <t>Василей Порфирогонит, иже Болгары убив</t>
  </si>
  <si>
    <t>Роман Агиропул, то есть сребропродавец</t>
  </si>
  <si>
    <t>Константин, его брат</t>
  </si>
  <si>
    <t>Михаил Пафлагоненник</t>
  </si>
  <si>
    <t>Михаил Калафат</t>
  </si>
  <si>
    <t>Константин Манамах</t>
  </si>
  <si>
    <t>Михаил Старый, Апостратеотик</t>
  </si>
  <si>
    <t>Константин Дука</t>
  </si>
  <si>
    <t>Еудокия и его три сына вместе</t>
  </si>
  <si>
    <t>Михаил, сын Дуков</t>
  </si>
  <si>
    <t>Никифор Вотопиан Старый, то есть былиянин</t>
  </si>
  <si>
    <t>Иванн, сын его Порфирогонит</t>
  </si>
  <si>
    <t>Мануил, сын его Порфирогонит</t>
  </si>
  <si>
    <t>Алексей, сын его Порфирогонит</t>
  </si>
  <si>
    <t>Исакей Аггел</t>
  </si>
  <si>
    <t>Андроник Комник</t>
  </si>
  <si>
    <t>Алексей Комник</t>
  </si>
  <si>
    <t>Исакей Комник</t>
  </si>
  <si>
    <t>Алексей Комник, того же Аггела брат</t>
  </si>
  <si>
    <t>Алексей Дука Марциол</t>
  </si>
  <si>
    <t>Алексей Аггел, сын Исааков</t>
  </si>
  <si>
    <t>Феодор Ласкир</t>
  </si>
  <si>
    <t>Иоанн Дука Ватац</t>
  </si>
  <si>
    <t>Михаил, первый Палеог</t>
  </si>
  <si>
    <t>Андронник Палеог, сын его</t>
  </si>
  <si>
    <t>Иоанн, сын его с матерью Анною</t>
  </si>
  <si>
    <t>Иоанн Катакузин</t>
  </si>
  <si>
    <t>Иоанн и паки Палеолог</t>
  </si>
  <si>
    <t>Андронник, сын его</t>
  </si>
  <si>
    <t>Иоанн Палеолог</t>
  </si>
  <si>
    <t xml:space="preserve">Мануил, сын его </t>
  </si>
  <si>
    <t>Кир-Каулан</t>
  </si>
  <si>
    <t>Начал царствовать в 6933 (1425)</t>
  </si>
  <si>
    <t>Начал царствовать в 7899 (?)</t>
  </si>
  <si>
    <t>6961 (24 мая 1453 - падение Константинополя от турок)</t>
  </si>
  <si>
    <t>"Взят Царьград от Латын месяца Апреля в 12 день, в понедельник, в лето 6712 (1204 от РХ)"</t>
  </si>
  <si>
    <t>Имя царя по Летописи</t>
  </si>
  <si>
    <t>Лет царствования</t>
  </si>
  <si>
    <t>Вероисповедание царя</t>
  </si>
  <si>
    <t>События</t>
  </si>
  <si>
    <t>N п/п по Летописи</t>
  </si>
  <si>
    <t>Год начала правления ( отсчет от точки 1425 обратным счетом)</t>
  </si>
  <si>
    <t>Константин-сын</t>
  </si>
  <si>
    <t>Юлиан Законопреступник</t>
  </si>
  <si>
    <t>Иовиан</t>
  </si>
  <si>
    <t>христианин</t>
  </si>
  <si>
    <t>Велентиан Великий</t>
  </si>
  <si>
    <t>Гратиан</t>
  </si>
  <si>
    <t>Феодосий Великий</t>
  </si>
  <si>
    <t>Аркадий, его сын</t>
  </si>
  <si>
    <t>Анорий</t>
  </si>
  <si>
    <t>Феодосий Малый</t>
  </si>
  <si>
    <t>Маркиан</t>
  </si>
  <si>
    <t>Леон Малый</t>
  </si>
  <si>
    <t>акефал</t>
  </si>
  <si>
    <t>Анастасий Дакорос</t>
  </si>
  <si>
    <t>Иустин Фракс</t>
  </si>
  <si>
    <t>еретик</t>
  </si>
  <si>
    <t>Иустиан Великий</t>
  </si>
  <si>
    <t>Афтортодик, сиречь "нетленно мнитель"</t>
  </si>
  <si>
    <t>Иустиан Малый</t>
  </si>
  <si>
    <t>Таверий</t>
  </si>
  <si>
    <t>Маврикий</t>
  </si>
  <si>
    <t>Ираклий Великий</t>
  </si>
  <si>
    <t>единовольный</t>
  </si>
  <si>
    <t>Константин, его сын</t>
  </si>
  <si>
    <t>Конста, внук Ираклиев</t>
  </si>
  <si>
    <t>единовольный еретик</t>
  </si>
  <si>
    <t>Устиниан, сын Поганатого, сиречь Боратого</t>
  </si>
  <si>
    <t>Константин, сын Констов; Поганат, сиречь Борадаст</t>
  </si>
  <si>
    <t>Филипп Вардас</t>
  </si>
  <si>
    <t>любоконик</t>
  </si>
  <si>
    <t>Феодосий Атромитин</t>
  </si>
  <si>
    <t>Леон Исавр</t>
  </si>
  <si>
    <t>иконоборец</t>
  </si>
  <si>
    <t>Леон, иже от Хазары рожден</t>
  </si>
  <si>
    <t>Константин, сын Иринин</t>
  </si>
  <si>
    <t>Никифор, иже от Геника</t>
  </si>
  <si>
    <t>Ставрикий, сын его</t>
  </si>
  <si>
    <t>Михаил Аморейский</t>
  </si>
  <si>
    <t>Феофил, сын Михаилов</t>
  </si>
  <si>
    <t>Михаил, сын Феофилов</t>
  </si>
  <si>
    <t>Василий Македонов</t>
  </si>
  <si>
    <t>Лев Премудрый, сын Василиев</t>
  </si>
  <si>
    <t>Константин Порфирогенит, сиречь Багророжденный</t>
  </si>
  <si>
    <t>Роман Порфирогенит</t>
  </si>
  <si>
    <t>Иван Цимисхин</t>
  </si>
  <si>
    <t>Василий Префирогенит и Болгарский Губитель</t>
  </si>
  <si>
    <t>Константин, брат его</t>
  </si>
  <si>
    <t>Роман Аргипул, сиресь сребропродавец</t>
  </si>
  <si>
    <t>МихаилПафлогонин</t>
  </si>
  <si>
    <t>Михаил Калафат, братов ему сын</t>
  </si>
  <si>
    <t>Константин Маномах</t>
  </si>
  <si>
    <t>Михаил Старый, Апостратиотин</t>
  </si>
  <si>
    <t>Исакий Комнин</t>
  </si>
  <si>
    <t>Евдокия, жена его, дети…</t>
  </si>
  <si>
    <t>Никифор Втаниат Старый, сиречь Быляник</t>
  </si>
  <si>
    <t>Алексей Комнин</t>
  </si>
  <si>
    <t>Иван Порфорогенит, сын его</t>
  </si>
  <si>
    <t>Алексей, его сун, Порфирогенит</t>
  </si>
  <si>
    <t>?</t>
  </si>
  <si>
    <t>Мануил, сын его, Порфирогенит</t>
  </si>
  <si>
    <t>Андроник Комнин</t>
  </si>
  <si>
    <t>Исакий Ангел</t>
  </si>
  <si>
    <t>Алексей Дука Мюрциуфл</t>
  </si>
  <si>
    <t>взят бысть Царьград от Латыни, месяца апреля в 12 день, в понедельник, в лето 6712</t>
  </si>
  <si>
    <t>Алексей Ангел, сынИсакиев</t>
  </si>
  <si>
    <t>Феодор Ласкар</t>
  </si>
  <si>
    <t>Иван Дука Ватац</t>
  </si>
  <si>
    <t>Михаил Палеолог первый, еже и Латинин бысть</t>
  </si>
  <si>
    <t>изгна Литини из Царьграда</t>
  </si>
  <si>
    <t>Андроник Палеолог, сын его</t>
  </si>
  <si>
    <t>Андроник Палеолог, внук его</t>
  </si>
  <si>
    <t>Иван, сын его, с материью Анной</t>
  </si>
  <si>
    <t>б/н</t>
  </si>
  <si>
    <t>Иван Катакузин</t>
  </si>
  <si>
    <t>Иван паки Палеолог</t>
  </si>
  <si>
    <t>Андроник, сын его</t>
  </si>
  <si>
    <t>также Иван паки Палеолог, еже и отец его; вкупе лет его царства всех</t>
  </si>
  <si>
    <t>Мануил, сын его же</t>
  </si>
  <si>
    <t>начал царствовать в лето 6899</t>
  </si>
  <si>
    <t>кир Калуян, сын его</t>
  </si>
  <si>
    <t>начал царствовать в  лето 6933</t>
  </si>
  <si>
    <t>Патриаршая или Никоновская летопись,  под 1453 годом [19.10]: "Повесть от древняго писаниа о здании Царяграда",  в Томе 12 ПСРЛ издания 1901 года</t>
  </si>
  <si>
    <t>Другие данные, другая орфография, другие итоги расчета по годам от РХ</t>
  </si>
  <si>
    <t>Патриаршая или Никоновская летопись,  Статьи в Томе 9  ПСРЛ издания 1862 года  [19.8]</t>
  </si>
  <si>
    <t>Версия Летописи под 1453 годом лучше согласуется с  фактом приёма престарелым Мануилом Палеологом странствующего рыцаря Гильберта де-Ланноа в 1421 году [15.2]</t>
  </si>
  <si>
    <t>Алексей Скимнин, того же Ангела брат</t>
  </si>
  <si>
    <t>Константин, сын Елены, победоносный</t>
  </si>
  <si>
    <t>Его сын Константин</t>
  </si>
  <si>
    <t>Сын его брата Юлиан</t>
  </si>
  <si>
    <t>Феодосий</t>
  </si>
  <si>
    <t>Грациан и Валентиниан</t>
  </si>
  <si>
    <t>Аркадий, сын Феодосия</t>
  </si>
  <si>
    <t>Феодосии, сын Аркадия</t>
  </si>
  <si>
    <t>Лев старший</t>
  </si>
  <si>
    <t>Лев младший</t>
  </si>
  <si>
    <t>Зенон</t>
  </si>
  <si>
    <t>Анастасий</t>
  </si>
  <si>
    <t>Антлис</t>
  </si>
  <si>
    <t>Кастрондас -- в его царствование родился пророк -- мир над ним!</t>
  </si>
  <si>
    <t>Стефан</t>
  </si>
  <si>
    <t>Маркиан -- в его дни произошло выступление [пророка] на пророчество</t>
  </si>
  <si>
    <t>Фока -- в его дни была хиджра</t>
  </si>
  <si>
    <t>Ираклий и его сын -- в это царствование умер пророк -- мир над ним!</t>
  </si>
  <si>
    <t>Константин, сын Ираклия</t>
  </si>
  <si>
    <t>Константин, сын жены Ираклия</t>
  </si>
  <si>
    <t>Лев, а говорят также, что Леон</t>
  </si>
  <si>
    <t>Тиберий</t>
  </si>
  <si>
    <t>Юстин</t>
  </si>
  <si>
    <t>Лев, сын Константина. По общему мнению это был ничтожный человек, хотя он и долго царствовал</t>
  </si>
  <si>
    <t>Константин, сын Льва</t>
  </si>
  <si>
    <t>Ирина, которая получила царство от своего отца</t>
  </si>
  <si>
    <t>Ставракий, его сын</t>
  </si>
  <si>
    <t>Михаил, его сын</t>
  </si>
  <si>
    <t>Феофил, его сын</t>
  </si>
  <si>
    <t>Василий-славянин</t>
  </si>
  <si>
    <t>--</t>
  </si>
  <si>
    <t>Сколько каждый царствовал, годы / мес.</t>
  </si>
  <si>
    <t>Общий итог, годы месяцы</t>
  </si>
  <si>
    <t>Цари Константинополя. По рассказу Хамзы-аль-Исфахани, со слов кадия Ваки, который [будто бы] переписал это из книги, принадлежащей царю византийцев</t>
  </si>
  <si>
    <t>Абу Рейхан Мухаммед ибн Ахмед аль-Бируни, [11.28]</t>
  </si>
  <si>
    <t>Михаил, сын Феофила. Потом власть перешла от этой семьи к другой семье при аль-Мутаззе</t>
  </si>
  <si>
    <t>Лев, сын Василия -- в 273 году [хиджры], в дни аль-Мутадида</t>
  </si>
  <si>
    <t>Александр, сын Василия. Он умер от гнойника в 299 году [хиджры]</t>
  </si>
  <si>
    <t>Константин, сын Льва -- в 301 году [хиджры]</t>
  </si>
  <si>
    <t>Никифор -- в дни ар-Рашида</t>
  </si>
  <si>
    <t>Лев. В его дни прекратилась власть Омейядов</t>
  </si>
  <si>
    <t>Памятники минувших поколений (Хронология)</t>
  </si>
  <si>
    <t>Год начала правления обратным счетом</t>
  </si>
  <si>
    <t>Ермолинская летопись</t>
  </si>
  <si>
    <t>Временникь христіянскіи царевъ [20.69]</t>
  </si>
  <si>
    <t>По Максентіи царствуеть Констянтинъ Велікіи лѣтъ 32, вся же лѣта житіа его лѣтъ 65; тъи вборзѣ Еллинская капища испроверже и христіянскіа церкви създа.</t>
  </si>
  <si>
    <t>По Констянтивѣ же царствова сынъ его Констянтинъ лѣтъ 11; тъи по отчи умертвии въ ардиньскіи умъ впадъ.</t>
  </si>
  <si>
    <t>По Констянтинѣ же царствова Іулиянъ Преступникъ лѣта два и полъ.</t>
  </si>
  <si>
    <t>По Уліанѣ же царствова Авіанъ мѣсяць 8.</t>
  </si>
  <si>
    <t>По Авиянѣ же царствова Уалентинъ Велікіи лѣтъ 12.</t>
  </si>
  <si>
    <t>Уаліи прия царство въ Констинтинѣ градѣ и събра вся еретики.</t>
  </si>
  <si>
    <t>По Уаленті же царствова Гратіанъ, сынъ его.</t>
  </si>
  <si>
    <t>По Гратіанѣ же царствова Ѳеодосіи Велiкіи лѣтъ 17.</t>
  </si>
  <si>
    <t>По Феодосіи же царствова сынъ его Аркадіи лѣтъ 30.</t>
  </si>
  <si>
    <t>По Аркадіи царствова сынъ его Ѳеодосіи Доброписець лѣтъ 33, и подъ нимъ падеся конь, и оба быста мертва; тъи в Халкопракіи церковь създа, прежде сущая съборища Жидовска, но иже по сусѣи странѣ града разори стѣну и, пріимъ два поприща, създа ину стѣну за дни 60.</t>
  </si>
  <si>
    <t>По Ѳеодосіи царствова Маркиннъ лѣтъ 6 съ Полхеріею благочестівою, яже многа боговъзлюбленнаа дѣла сътворши, дѣвицею преставися.</t>
  </si>
  <si>
    <t>По Маркіанѣ царствова Леонъ Великіи лѣтъ 18 и умре, зане чревомъ не шло; при немъ явися и знамеиіе на небеси образовь яко труба за 40 дніи, и в дождя мѣсто иде пепелъ на Констянтинѣ градѣ и паде пяди возвыше.</t>
  </si>
  <si>
    <t>По Леонѣ Велицѣмь царствова Леонъ Великіи, иже сывъ Зинонъ, лѣта 2.</t>
  </si>
  <si>
    <t>По Леонѣ царствова Зинонъ Исаврянинъ, отець его, лѣтъ 16 и умре, зане чрево ему не шло проходомъ, окаанныи.</t>
  </si>
  <si>
    <t>По Зинонѣ же царствова Анастасіи Дуряхянинъ, ему и двѣ зеници въ очию, лѣтъ 27, иже молніею опаленъ бысть, ниць паде.</t>
  </si>
  <si>
    <t>По АнастасІи царствова Иустіанъ Фракишанинъ (Фразь / Фракс †452) лѣтъ 9, при немже звѣзда явися прѣходняя за 20 дніи и нощи, трусъ бысть веліи, из неяже распаданіе послѣдоваша веліе градовомъ.</t>
  </si>
  <si>
    <t>По Устіянѣ царствова Иустіанъ, его сыновець, лѣтъ 29, иже в обнови великую церковь красотою и величествомъ, прежде създана оть степеніи Костянтиномъ царемъ.</t>
  </si>
  <si>
    <t>По Устіанѣ царствова Иустинъ, сыновець его, лѣтъ 13; тъи създа Софіанасе, рекше пристанище во имя жены своей Софіа.</t>
  </si>
  <si>
    <t>По Устинѣ Тивиріи царствова лѣта 4, съи запрѣти в ризахъ златыхъ не ходити и златую полату тъи украси.</t>
  </si>
  <si>
    <t>По Тивиріи царство[ва|Маврикіи, зять его, лѣтъ 20; тъи създа церковь святыхъ 40 мученикъ, при томъ же народи дѣтищь безъ очию и без руку, на лядвияхъ же ему рыбеи хвостъ прирощенъ бысть подобно рыбе, еиже глиняна кожа.</t>
  </si>
  <si>
    <t>По Маврікіи царствова Фока Томитель лѣтъ 8, иже на процѣ злѣ житіа сі испроверже, Ираклиемъ на уды раздрѣзанъ.</t>
  </si>
  <si>
    <t>По Ѳоцѣ царствова Иракліи лѣтъ 30. егоже Сергѣи патріархъ нарече купно съ боляры.</t>
  </si>
  <si>
    <t>По Иракліи царьствова Костянтинъ. иже отъ братанны своея, лѣто 1; сын отравленъ отъ мачехы своея, умре.</t>
  </si>
  <si>
    <t>По Костянтинѣ, сына Иракліева, царствова Ираклінъ куцно съ Мартіною  мате¬рiю мѣсяци 4; съи принесе въ великую церковь вѣнець, егоже взятъ Костянтивъ изъ гроба отца своего; тону Иракліону болярину урѣзавшн носъ, а матери его языка, оземствоваша, Костана же, внука Иракліева, вѣнча патріархъ Павелъ.</t>
  </si>
  <si>
    <t>По Констѣ царствова Констянтинъ, сынъ его, зловѣрныи, ненавидимъ, царствова лѣтъ 17.</t>
  </si>
  <si>
    <t>По Костянтинѣ възненавидѣна  царствова сынъ его Костянтинъ Братанець лѣтъ 17 и умре, понеже не шло ему чрево оходомъ, при немже шестыи съборъ.</t>
  </si>
  <si>
    <t>По Костянтинѣ царствова Иустіанъ, царствова лѣтъ 16; съи побѣди Казары и изимавъ я и отъ нихъ избравъ 30 тысящь люди, персіюсии нарече а.</t>
  </si>
  <si>
    <t>По Устіянѣ царствова Леонтіи лѣта 3; тому уреза Леонтіи носъ, в манастыри Далматовѣ умре.</t>
  </si>
  <si>
    <t>По Леонтіи царствова Авсимаръ, иже Тівіріи; тъи, увѣдавъ, яко Иустіяиъ вшолъ второе въ градъ, убоявся, бѣжа въ Аполониду.</t>
  </si>
  <si>
    <t>По Апсимарѣ дрьжа пакы Иустінианъ урѣзаномъ носомъ, иже Упсимара убивъ и Калинника ослѣпивъ и оземьствовавъ в Римъ, потомъ же убиенъ бысть Ѳиликомъ.</t>
  </si>
  <si>
    <t>По Устіавѣ царствова Филикъ, иже Вардиянъ, лѣта 2 и потомъ ослепленъ бывъ и умре.</t>
  </si>
  <si>
    <t>По Ѳилипѣ царствова Артеміи, иже и Настасіи, лѣта два и полъ, иже Георгіа и Ѳеодора. патрікнома саномъ суща, оземьствовавъ в Селунѣ.</t>
  </si>
  <si>
    <t>По Артеміи царствова Ѳеодосіи лѣта 2, иже Артеміа мнихомъ постави; се, услышавъ нань мыслящимъ людемъ, оставивъ Царьградъ, клирикъ бысть и съ сыномъ своимъ.</t>
  </si>
  <si>
    <t>По Ѳеодосіи  царствова Леонъ, иже Канонъ, Исаврянінъ, лѣтъ 25.</t>
  </si>
  <si>
    <t>По Леонѣ царствова Исаврянинѣ Костянтинъ гною тезоименникъ, сынъ его,  лѣтъ 34.</t>
  </si>
  <si>
    <t>По Костянтинѣ царствова Леонъ, сынъ его, иже отъ Казарынѣ, лѣтъ 5; съи дръзнувъ носити венець великiа церкве, абис вънугнися ему глава и потомъ, огнемъ великямъ одръжимъ, живота си испроверже.</t>
  </si>
  <si>
    <t>По Леонѣ царствова Костянтинъ, сынъ его, и Ириніи лѣтъ 17; при нею благочест¬наа преданіа начало приятия. кръстал обрѣтеся у Долгыя стѣвы и, откровена бывши, являше написаніе, изглаголя ею благочестиваа царства.</t>
  </si>
  <si>
    <t>По Костянтинѣ дрьжаше власть Ириніи лѣтъ 5. ибо сына ей ослѣпиша; яже сына Мотыльничи обрѣте я, на ся воставшимъ, оземьствова я въ Афинѣхъ и злою казнию измори я.</t>
  </si>
  <si>
    <t>По Иринѣ царствова Никифоръ, древле сын логоѳетомъ саномъ, лѣтъ 50  и полъ, повелѣніемъ Ирининою у Лезви; при немъ и Варданіи патрикіи стратигъ нареченъ бысть царемь нужею отъ людіи, сътворивъ дніи 50, и ве приимшемъ его гражаномъ, бѣжа в монастырь Ираклиевъ, бысть мнихъ, иже ослепленъ бысть послѣде же отъ мужъ, невавидящихъ  Христа, бес повелѣніа царева.</t>
  </si>
  <si>
    <t>По Нікиѳорѣ царьствова Стаурокіи, сынъ его, лѣто 1; едва избѣтъ отъ Болгарского посечеяіа, боденъ бысть зѣло, и не можахуть его излѣковати, и никомуже являяся.</t>
  </si>
  <si>
    <t>По Ставрокіа царствова Михаилъ, зять его, лѣто 1 и мѣсяць 9, иже на всякомъ бяше благъ, а еже на рядъ, не велику и не можаше исправляти, тѣмъ и оземьствовавъ въ островъ града с женою и съ чады, бысть мнихъ.</t>
  </si>
  <si>
    <t>По Михаилѣ царствова Леонъ Арменинъ, иже и преступникъ явися послѣди, владѣвъ лѣтъ 7 и мѣсяць 5, на удесы разсѣченъ въ церкви, живота си испусти.</t>
  </si>
  <si>
    <t>По Леонѣ  царствова  Арменинѣ  царствова Михаилъ  Арменинъ  лѣтъ 8 и 9 мѣсяць и умре, не могыи ходити къ дверемь.</t>
  </si>
  <si>
    <t>По Михаилѣ  царствова Феоѳилъ, сынъ его, Бога ненавидя сквѣрныии, лѣтъ 12 и мѣсяци 3 и умре окаянный, зане ему чревомъ не шло.</t>
  </si>
  <si>
    <t>По Феоѳилѣ царствова Михаилъ, сынъ его, съ Феодорою лѣта 4, а единъ лѣтъ 10, а с Василіемъ лѣто 1.</t>
  </si>
  <si>
    <t>По Михаилѣ царствова Василеи лѣтъ 19.</t>
  </si>
  <si>
    <t>По Василіа царьствова Леонъ Премудрыи, сынъ его, лѣтъ 25 и 8 мѣсяць.</t>
  </si>
  <si>
    <t>По Леонѣ цари царствова Александръ лѣто 1 и дніи 29 съ Костянтивомъ, сына Леонова.</t>
  </si>
  <si>
    <t>По Александрѣ и царствова Костянтінъ, сыновець Александровъ, семію лѣтъ сын возрастомъ, съ матерью лѣтъ 7, а с Романомъ лѣтъ 27, а самодрьжцемь лѣтъ 15, съчитающи лѣтъ всѣхъ 50.</t>
  </si>
  <si>
    <t>Како одръжа царствіе истинныи Романъ Авастакта, царствова с Констянтиномъ, зятемъ своимъ.</t>
  </si>
  <si>
    <t>Византийские правители по нескольким источникам: имена и время правления</t>
  </si>
  <si>
    <t>http://lifeofpeople.info</t>
  </si>
  <si>
    <t>То есть Константину Флавию в 295 году пришла идея основать новый город, то есть через… 40 лет с даты начала царствования его сына в нём, то есть в Новом Риме-Царьграде-Константинополе…</t>
  </si>
  <si>
    <t>В квадратных скобках - номер источника на портале Встарь</t>
  </si>
  <si>
    <t>За репер в расчётах берётся дата падения Константинополя в 1453 году</t>
  </si>
  <si>
    <t>И далее: обратным счётом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</si>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</sst>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Georgia"/>
      <family val="1"/>
      <charset val="204"/>
    </font>
    <font>
      <b/>
      <sz val="16"/>
      <color rgb="FFFF0000"/>
      <name val="Georgia"/>
      <family val="1"/>
      <charset val="204"/>
    </font>
    <font>
      <sz val="14"/>
      <color theme="1"/>
      <name val="Georgia"/>
      <family val="1"/>
      <charset val="204"/>
    </font>
    <font>
      <sz val="14"/>
      <color theme="1"/>
      <name val="Cambria"/>
      <family val="1"/>
      <charset val="204"/>
      <scheme val="major"/>
    </font>
    <font>
      <sz val="14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4"/>
      <color rgb="FF000000"/>
      <name val="Cambria"/>
      <family val="1"/>
      <charset val="204"/>
      <scheme val="major"/>
    </font>
    <font>
      <b/>
      <sz val="14"/>
      <color theme="4" tint="-0.249977111117893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9" tint="-0.249977111117893"/>
      <name val="Calibri"/>
      <family val="2"/>
      <charset val="204"/>
      <scheme val="minor"/>
    </font>
    <font>
      <b/>
      <sz val="22"/>
      <color theme="4" tint="-0.249977111117893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rgb="FFFFC000"/>
      </left>
      <right/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rgb="FFFFC000"/>
      </left>
      <right style="thin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ck">
        <color rgb="FFFFC000"/>
      </bottom>
      <diagonal/>
    </border>
    <border>
      <left/>
      <right style="thick">
        <color rgb="FFFFC000"/>
      </right>
      <top/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n">
        <color rgb="FF00B050"/>
      </bottom>
      <diagonal/>
    </border>
    <border>
      <left/>
      <right/>
      <top style="thick">
        <color rgb="FF00B050"/>
      </top>
      <bottom style="thin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4" fontId="0" fillId="0" borderId="0" xfId="0" applyNumberFormat="1" applyBorder="1"/>
    <xf numFmtId="3" fontId="5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/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3" fontId="13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3" fontId="13" fillId="0" borderId="37" xfId="0" applyNumberFormat="1" applyFont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3" fontId="20" fillId="0" borderId="0" xfId="1" applyNumberFormat="1" applyAlignment="1" applyProtection="1"/>
    <xf numFmtId="0" fontId="0" fillId="0" borderId="0" xfId="0" applyAlignme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10</xdr:row>
      <xdr:rowOff>0</xdr:rowOff>
    </xdr:from>
    <xdr:to>
      <xdr:col>8</xdr:col>
      <xdr:colOff>161925</xdr:colOff>
      <xdr:row>21</xdr:row>
      <xdr:rowOff>81389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4010025"/>
          <a:ext cx="7591425" cy="2595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59531</xdr:colOff>
      <xdr:row>1</xdr:row>
      <xdr:rowOff>100010</xdr:rowOff>
    </xdr:from>
    <xdr:to>
      <xdr:col>4</xdr:col>
      <xdr:colOff>409575</xdr:colOff>
      <xdr:row>6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131" y="328610"/>
          <a:ext cx="4169569" cy="160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feofpeople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9"/>
  <sheetViews>
    <sheetView tabSelected="1" topLeftCell="R8" zoomScaleNormal="100" workbookViewId="0">
      <selection activeCell="R9" sqref="R9:V9"/>
    </sheetView>
  </sheetViews>
  <sheetFormatPr defaultRowHeight="18" x14ac:dyDescent="0.25"/>
  <cols>
    <col min="2" max="2" width="9" customWidth="1"/>
    <col min="3" max="3" width="32.7109375" customWidth="1"/>
    <col min="4" max="4" width="15.5703125" style="1" customWidth="1"/>
    <col min="5" max="5" width="18" customWidth="1"/>
    <col min="6" max="6" width="20.28515625" customWidth="1"/>
    <col min="7" max="7" width="19.7109375" customWidth="1"/>
    <col min="8" max="8" width="2" customWidth="1"/>
    <col min="10" max="10" width="4.140625" customWidth="1"/>
    <col min="11" max="11" width="11.5703125" style="1" bestFit="1" customWidth="1"/>
    <col min="12" max="12" width="27.140625" customWidth="1"/>
    <col min="13" max="13" width="24.140625" customWidth="1"/>
    <col min="14" max="14" width="18.42578125" customWidth="1"/>
    <col min="15" max="15" width="18.140625" style="24" customWidth="1"/>
    <col min="16" max="16" width="15.28515625" customWidth="1"/>
    <col min="18" max="18" width="47.28515625" style="40" customWidth="1"/>
    <col min="19" max="19" width="14.42578125" customWidth="1"/>
    <col min="20" max="20" width="13.5703125" customWidth="1"/>
    <col min="21" max="21" width="13" customWidth="1"/>
    <col min="22" max="22" width="11.85546875" customWidth="1"/>
    <col min="23" max="23" width="15.5703125" style="41" customWidth="1"/>
    <col min="29" max="29" width="13" customWidth="1"/>
    <col min="30" max="30" width="16.140625" customWidth="1"/>
    <col min="31" max="31" width="23.5703125" customWidth="1"/>
    <col min="32" max="32" width="15.85546875" customWidth="1"/>
    <col min="33" max="33" width="19" customWidth="1"/>
    <col min="34" max="34" width="31.42578125" customWidth="1"/>
  </cols>
  <sheetData>
    <row r="1" spans="1:34" x14ac:dyDescent="0.25">
      <c r="F1" s="55" t="s">
        <v>291</v>
      </c>
      <c r="G1" s="55"/>
    </row>
    <row r="2" spans="1:34" x14ac:dyDescent="0.25">
      <c r="B2" s="63" t="s">
        <v>286</v>
      </c>
      <c r="C2" s="64"/>
      <c r="D2" s="64"/>
      <c r="E2" s="64"/>
      <c r="F2" s="55"/>
      <c r="G2" s="55"/>
    </row>
    <row r="3" spans="1:34" ht="28.5" customHeight="1" x14ac:dyDescent="0.3">
      <c r="B3" s="64"/>
      <c r="C3" s="64"/>
      <c r="D3" s="64"/>
      <c r="E3" s="64"/>
      <c r="G3" s="53" t="s">
        <v>289</v>
      </c>
    </row>
    <row r="4" spans="1:34" x14ac:dyDescent="0.25">
      <c r="B4" s="64"/>
      <c r="C4" s="64"/>
      <c r="D4" s="64"/>
      <c r="E4" s="64"/>
      <c r="G4" t="s">
        <v>290</v>
      </c>
    </row>
    <row r="5" spans="1:34" ht="33.75" customHeight="1" x14ac:dyDescent="0.25">
      <c r="B5" s="64"/>
      <c r="C5" s="64"/>
      <c r="D5" s="64"/>
      <c r="E5" s="64"/>
    </row>
    <row r="6" spans="1:34" ht="33" customHeight="1" x14ac:dyDescent="0.25">
      <c r="B6" s="64"/>
      <c r="C6" s="64"/>
      <c r="D6" s="64"/>
      <c r="E6" s="64"/>
    </row>
    <row r="7" spans="1:34" ht="36" customHeight="1" x14ac:dyDescent="0.25">
      <c r="B7" s="64"/>
      <c r="C7" s="64"/>
      <c r="D7" s="64"/>
      <c r="E7" s="64"/>
    </row>
    <row r="8" spans="1:34" ht="60" customHeight="1" thickBot="1" x14ac:dyDescent="0.3">
      <c r="B8" s="62" t="s">
        <v>285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89" t="s">
        <v>231</v>
      </c>
      <c r="S8" s="89"/>
      <c r="T8" s="89"/>
      <c r="U8" s="89"/>
      <c r="V8" s="89"/>
      <c r="W8" s="89"/>
      <c r="Z8" s="65" t="s">
        <v>233</v>
      </c>
      <c r="AA8" s="65"/>
      <c r="AB8" s="65"/>
      <c r="AC8" s="65"/>
      <c r="AD8" s="65"/>
      <c r="AE8" s="65"/>
      <c r="AF8" s="65"/>
      <c r="AG8" s="65"/>
      <c r="AH8" s="65"/>
    </row>
    <row r="9" spans="1:34" ht="51.75" customHeight="1" thickTop="1" thickBot="1" x14ac:dyDescent="0.3">
      <c r="A9" s="77" t="s">
        <v>186</v>
      </c>
      <c r="B9" s="78"/>
      <c r="C9" s="78"/>
      <c r="D9" s="79"/>
      <c r="E9" s="78"/>
      <c r="F9" s="78"/>
      <c r="G9" s="78"/>
      <c r="H9" s="78"/>
      <c r="I9" s="80"/>
      <c r="K9" s="70" t="s">
        <v>188</v>
      </c>
      <c r="L9" s="71"/>
      <c r="M9" s="71"/>
      <c r="N9" s="71"/>
      <c r="O9" s="71"/>
      <c r="P9" s="72"/>
      <c r="R9" s="86" t="s">
        <v>224</v>
      </c>
      <c r="S9" s="87"/>
      <c r="T9" s="87"/>
      <c r="U9" s="87"/>
      <c r="V9" s="88"/>
      <c r="Z9" s="66" t="s">
        <v>234</v>
      </c>
      <c r="AA9" s="66"/>
      <c r="AB9" s="66"/>
      <c r="AC9" s="66"/>
      <c r="AD9" s="66"/>
      <c r="AE9" s="66"/>
      <c r="AF9" s="66"/>
      <c r="AG9" s="66"/>
      <c r="AH9" s="66"/>
    </row>
    <row r="10" spans="1:34" ht="18.75" thickTop="1" x14ac:dyDescent="0.25">
      <c r="M10" t="s">
        <v>288</v>
      </c>
    </row>
    <row r="23" spans="1:34" ht="18.75" thickBot="1" x14ac:dyDescent="0.3"/>
    <row r="24" spans="1:34" ht="54" customHeight="1" thickTop="1" thickBot="1" x14ac:dyDescent="0.3">
      <c r="B24" s="81" t="s">
        <v>189</v>
      </c>
      <c r="C24" s="82"/>
      <c r="D24" s="82"/>
      <c r="E24" s="82"/>
      <c r="F24" s="82"/>
      <c r="G24" s="82"/>
      <c r="H24" s="82"/>
      <c r="I24" s="83"/>
    </row>
    <row r="25" spans="1:34" ht="18.75" thickTop="1" x14ac:dyDescent="0.25"/>
    <row r="26" spans="1:34" s="5" customFormat="1" ht="79.5" customHeight="1" x14ac:dyDescent="0.25">
      <c r="B26" s="73" t="s">
        <v>287</v>
      </c>
      <c r="C26" s="76"/>
      <c r="D26" s="76"/>
      <c r="E26" s="76"/>
      <c r="F26" s="76"/>
      <c r="G26" s="76"/>
      <c r="H26" s="76"/>
      <c r="K26" s="73" t="s">
        <v>187</v>
      </c>
      <c r="L26" s="74"/>
      <c r="M26" s="74"/>
      <c r="N26" s="74"/>
      <c r="O26" s="74"/>
      <c r="P26" s="74"/>
      <c r="R26" s="85" t="s">
        <v>223</v>
      </c>
      <c r="S26" s="85"/>
      <c r="T26" s="85"/>
      <c r="U26" s="85"/>
      <c r="V26" s="85"/>
      <c r="W26" s="42"/>
    </row>
    <row r="27" spans="1:34" ht="16.5" thickBot="1" x14ac:dyDescent="0.3">
      <c r="B27" s="75"/>
      <c r="C27" s="75"/>
      <c r="D27" s="75"/>
      <c r="E27" s="75"/>
      <c r="F27" s="75"/>
      <c r="G27" s="75"/>
      <c r="K27"/>
      <c r="M27" s="1"/>
      <c r="O27"/>
    </row>
    <row r="28" spans="1:34" s="2" customFormat="1" ht="72.75" customHeight="1" thickTop="1" thickBot="1" x14ac:dyDescent="0.3">
      <c r="B28" s="11" t="s">
        <v>103</v>
      </c>
      <c r="C28" s="17" t="s">
        <v>99</v>
      </c>
      <c r="D28" s="12" t="s">
        <v>100</v>
      </c>
      <c r="E28" s="14" t="s">
        <v>101</v>
      </c>
      <c r="F28" s="14" t="s">
        <v>102</v>
      </c>
      <c r="G28" s="13" t="s">
        <v>104</v>
      </c>
      <c r="K28" s="32" t="s">
        <v>103</v>
      </c>
      <c r="L28" s="35" t="s">
        <v>99</v>
      </c>
      <c r="M28" s="33" t="s">
        <v>100</v>
      </c>
      <c r="N28" s="38" t="s">
        <v>101</v>
      </c>
      <c r="O28" s="38" t="s">
        <v>102</v>
      </c>
      <c r="P28" s="34" t="s">
        <v>104</v>
      </c>
      <c r="R28" s="43"/>
      <c r="S28" s="84" t="s">
        <v>221</v>
      </c>
      <c r="T28" s="84"/>
      <c r="U28" s="84" t="s">
        <v>222</v>
      </c>
      <c r="V28" s="84"/>
      <c r="W28" s="44" t="s">
        <v>232</v>
      </c>
      <c r="Z28" s="67"/>
      <c r="AA28" s="68"/>
      <c r="AB28" s="68"/>
      <c r="AC28" s="68"/>
      <c r="AD28" s="68"/>
      <c r="AE28" s="68"/>
      <c r="AF28" s="68"/>
      <c r="AG28" s="68"/>
      <c r="AH28" s="69"/>
    </row>
    <row r="29" spans="1:34" ht="29.25" customHeight="1" thickTop="1" x14ac:dyDescent="0.25">
      <c r="A29" s="2"/>
      <c r="B29" s="6">
        <v>1</v>
      </c>
      <c r="C29" s="21" t="s">
        <v>0</v>
      </c>
      <c r="D29" s="7">
        <v>32</v>
      </c>
      <c r="E29" s="15" t="s">
        <v>1</v>
      </c>
      <c r="F29" s="15"/>
      <c r="G29" s="19">
        <f>G30-D29</f>
        <v>223.32500000000027</v>
      </c>
      <c r="H29" s="2"/>
      <c r="K29" s="25">
        <v>1</v>
      </c>
      <c r="L29" s="36" t="s">
        <v>0</v>
      </c>
      <c r="M29" s="7">
        <v>31</v>
      </c>
      <c r="N29" s="36" t="s">
        <v>1</v>
      </c>
      <c r="O29" s="39"/>
      <c r="P29" s="28">
        <f t="shared" ref="P29:P60" si="0">P30-M29</f>
        <v>353.06111111111125</v>
      </c>
      <c r="R29" s="45" t="s">
        <v>191</v>
      </c>
      <c r="S29" s="46">
        <v>31</v>
      </c>
      <c r="T29" s="46">
        <v>0</v>
      </c>
      <c r="U29" s="46">
        <v>31</v>
      </c>
      <c r="V29" s="46">
        <v>0</v>
      </c>
      <c r="W29" s="47">
        <f>W30-S29</f>
        <v>357.16666666666674</v>
      </c>
      <c r="Z29" s="56" t="s">
        <v>235</v>
      </c>
      <c r="AA29" s="57"/>
      <c r="AB29" s="57"/>
      <c r="AC29" s="57"/>
      <c r="AD29" s="57"/>
      <c r="AE29" s="57"/>
      <c r="AF29" s="57"/>
      <c r="AG29" s="57"/>
      <c r="AH29" s="58"/>
    </row>
    <row r="30" spans="1:34" x14ac:dyDescent="0.25">
      <c r="A30" s="2"/>
      <c r="B30" s="6">
        <f>B29+1</f>
        <v>2</v>
      </c>
      <c r="C30" s="21" t="s">
        <v>2</v>
      </c>
      <c r="D30" s="7">
        <v>24</v>
      </c>
      <c r="E30" s="15" t="s">
        <v>3</v>
      </c>
      <c r="F30" s="15"/>
      <c r="G30" s="20">
        <f>G31-D30</f>
        <v>255.32500000000027</v>
      </c>
      <c r="H30" s="2"/>
      <c r="K30" s="25">
        <f>K29+1</f>
        <v>2</v>
      </c>
      <c r="L30" s="36" t="s">
        <v>105</v>
      </c>
      <c r="M30" s="7">
        <v>24</v>
      </c>
      <c r="N30" s="36" t="s">
        <v>3</v>
      </c>
      <c r="O30" s="39"/>
      <c r="P30" s="26">
        <f t="shared" si="0"/>
        <v>384.06111111111125</v>
      </c>
      <c r="R30" s="45" t="s">
        <v>192</v>
      </c>
      <c r="S30" s="46">
        <v>24</v>
      </c>
      <c r="T30" s="46">
        <v>0</v>
      </c>
      <c r="U30" s="46">
        <v>55</v>
      </c>
      <c r="V30" s="46">
        <v>0</v>
      </c>
      <c r="W30" s="48">
        <f>W31-S30</f>
        <v>388.16666666666674</v>
      </c>
      <c r="Z30" s="56" t="s">
        <v>236</v>
      </c>
      <c r="AA30" s="57"/>
      <c r="AB30" s="57"/>
      <c r="AC30" s="57"/>
      <c r="AD30" s="57"/>
      <c r="AE30" s="57"/>
      <c r="AF30" s="57"/>
      <c r="AG30" s="57"/>
      <c r="AH30" s="58"/>
    </row>
    <row r="31" spans="1:34" ht="30" x14ac:dyDescent="0.25">
      <c r="A31" s="2"/>
      <c r="B31" s="6">
        <f t="shared" ref="B31:B94" si="1">B30+1</f>
        <v>3</v>
      </c>
      <c r="C31" s="21" t="s">
        <v>5</v>
      </c>
      <c r="D31" s="7">
        <v>2</v>
      </c>
      <c r="E31" s="15" t="s">
        <v>4</v>
      </c>
      <c r="F31" s="15"/>
      <c r="G31" s="20">
        <f t="shared" ref="G31:G94" si="2">G32-D31</f>
        <v>279.32500000000027</v>
      </c>
      <c r="H31" s="2"/>
      <c r="K31" s="25">
        <f t="shared" ref="K31:K94" si="3">K30+1</f>
        <v>3</v>
      </c>
      <c r="L31" s="36" t="s">
        <v>106</v>
      </c>
      <c r="M31" s="7">
        <v>2</v>
      </c>
      <c r="N31" s="36"/>
      <c r="O31" s="39"/>
      <c r="P31" s="26">
        <f t="shared" si="0"/>
        <v>408.06111111111125</v>
      </c>
      <c r="R31" s="45" t="s">
        <v>193</v>
      </c>
      <c r="S31" s="46">
        <v>2</v>
      </c>
      <c r="T31" s="46">
        <v>6</v>
      </c>
      <c r="U31" s="46">
        <v>57</v>
      </c>
      <c r="V31" s="46">
        <v>6</v>
      </c>
      <c r="W31" s="48">
        <f>W32-S31-6/12</f>
        <v>412.16666666666674</v>
      </c>
      <c r="Z31" s="56" t="s">
        <v>237</v>
      </c>
      <c r="AA31" s="57"/>
      <c r="AB31" s="57"/>
      <c r="AC31" s="57"/>
      <c r="AD31" s="57"/>
      <c r="AE31" s="57"/>
      <c r="AF31" s="57"/>
      <c r="AG31" s="57"/>
      <c r="AH31" s="58"/>
    </row>
    <row r="32" spans="1:34" x14ac:dyDescent="0.25">
      <c r="A32" s="2"/>
      <c r="B32" s="6">
        <f t="shared" si="1"/>
        <v>4</v>
      </c>
      <c r="C32" s="21" t="s">
        <v>5</v>
      </c>
      <c r="D32" s="7">
        <f>7/12</f>
        <v>0.58333333333333337</v>
      </c>
      <c r="E32" s="15" t="s">
        <v>1</v>
      </c>
      <c r="F32" s="15"/>
      <c r="G32" s="20">
        <f t="shared" si="2"/>
        <v>281.32500000000027</v>
      </c>
      <c r="H32" s="2"/>
      <c r="K32" s="25">
        <f t="shared" si="3"/>
        <v>4</v>
      </c>
      <c r="L32" s="36" t="s">
        <v>107</v>
      </c>
      <c r="M32" s="7">
        <f>7/12+22/30/12</f>
        <v>0.64444444444444449</v>
      </c>
      <c r="N32" s="36" t="s">
        <v>108</v>
      </c>
      <c r="O32" s="39"/>
      <c r="P32" s="26">
        <f t="shared" si="0"/>
        <v>410.06111111111125</v>
      </c>
      <c r="R32" s="45" t="s">
        <v>194</v>
      </c>
      <c r="S32" s="46">
        <v>10</v>
      </c>
      <c r="T32" s="46">
        <v>9</v>
      </c>
      <c r="U32" s="46">
        <v>68</v>
      </c>
      <c r="V32" s="46">
        <v>3</v>
      </c>
      <c r="W32" s="48">
        <f>W33-S32-9/12</f>
        <v>414.66666666666674</v>
      </c>
      <c r="Z32" s="56" t="s">
        <v>238</v>
      </c>
      <c r="AA32" s="57"/>
      <c r="AB32" s="57"/>
      <c r="AC32" s="57"/>
      <c r="AD32" s="57"/>
      <c r="AE32" s="57"/>
      <c r="AF32" s="57"/>
      <c r="AG32" s="57"/>
      <c r="AH32" s="58"/>
    </row>
    <row r="33" spans="1:34" ht="30" x14ac:dyDescent="0.25">
      <c r="A33" s="2"/>
      <c r="B33" s="6">
        <f t="shared" si="1"/>
        <v>5</v>
      </c>
      <c r="C33" s="21" t="s">
        <v>7</v>
      </c>
      <c r="D33" s="7">
        <v>11</v>
      </c>
      <c r="E33" s="15" t="s">
        <v>1</v>
      </c>
      <c r="F33" s="15"/>
      <c r="G33" s="20">
        <f t="shared" si="2"/>
        <v>281.90833333333359</v>
      </c>
      <c r="H33" s="2"/>
      <c r="K33" s="25">
        <f t="shared" si="3"/>
        <v>5</v>
      </c>
      <c r="L33" s="36" t="s">
        <v>109</v>
      </c>
      <c r="M33" s="7">
        <v>11</v>
      </c>
      <c r="N33" s="36" t="s">
        <v>1</v>
      </c>
      <c r="O33" s="39"/>
      <c r="P33" s="26">
        <f t="shared" si="0"/>
        <v>410.70555555555569</v>
      </c>
      <c r="R33" s="45" t="s">
        <v>195</v>
      </c>
      <c r="S33" s="46">
        <v>6</v>
      </c>
      <c r="T33" s="46">
        <v>0</v>
      </c>
      <c r="U33" s="46">
        <v>74</v>
      </c>
      <c r="V33" s="46">
        <v>3</v>
      </c>
      <c r="W33" s="48">
        <f>W34-S33</f>
        <v>425.41666666666674</v>
      </c>
      <c r="Z33" s="56" t="s">
        <v>239</v>
      </c>
      <c r="AA33" s="57"/>
      <c r="AB33" s="57"/>
      <c r="AC33" s="57"/>
      <c r="AD33" s="57"/>
      <c r="AE33" s="57"/>
      <c r="AF33" s="57"/>
      <c r="AG33" s="57"/>
      <c r="AH33" s="58"/>
    </row>
    <row r="34" spans="1:34" x14ac:dyDescent="0.25">
      <c r="A34" s="2"/>
      <c r="B34" s="6">
        <f t="shared" si="1"/>
        <v>6</v>
      </c>
      <c r="C34" s="21" t="s">
        <v>6</v>
      </c>
      <c r="D34" s="7">
        <v>4</v>
      </c>
      <c r="E34" s="15" t="s">
        <v>3</v>
      </c>
      <c r="F34" s="15"/>
      <c r="G34" s="20">
        <f t="shared" si="2"/>
        <v>292.90833333333359</v>
      </c>
      <c r="H34" s="2"/>
      <c r="K34" s="25">
        <f t="shared" si="3"/>
        <v>6</v>
      </c>
      <c r="L34" s="36" t="s">
        <v>6</v>
      </c>
      <c r="M34" s="7">
        <v>3</v>
      </c>
      <c r="N34" s="36" t="s">
        <v>3</v>
      </c>
      <c r="O34" s="39"/>
      <c r="P34" s="26">
        <f t="shared" si="0"/>
        <v>421.70555555555569</v>
      </c>
      <c r="R34" s="45" t="s">
        <v>196</v>
      </c>
      <c r="S34" s="46">
        <v>13</v>
      </c>
      <c r="T34" s="46">
        <v>3</v>
      </c>
      <c r="U34" s="46">
        <v>87</v>
      </c>
      <c r="V34" s="46">
        <v>6</v>
      </c>
      <c r="W34" s="48">
        <f>W35-S34-3/12</f>
        <v>431.41666666666674</v>
      </c>
      <c r="Z34" s="56" t="s">
        <v>240</v>
      </c>
      <c r="AA34" s="57"/>
      <c r="AB34" s="57"/>
      <c r="AC34" s="57"/>
      <c r="AD34" s="57"/>
      <c r="AE34" s="57"/>
      <c r="AF34" s="57"/>
      <c r="AG34" s="57"/>
      <c r="AH34" s="58"/>
    </row>
    <row r="35" spans="1:34" x14ac:dyDescent="0.25">
      <c r="A35" s="2"/>
      <c r="B35" s="6">
        <f t="shared" si="1"/>
        <v>7</v>
      </c>
      <c r="C35" s="21" t="s">
        <v>8</v>
      </c>
      <c r="D35" s="7">
        <v>3</v>
      </c>
      <c r="E35" s="15" t="s">
        <v>1</v>
      </c>
      <c r="F35" s="15"/>
      <c r="G35" s="20">
        <f t="shared" si="2"/>
        <v>296.90833333333359</v>
      </c>
      <c r="H35" s="2"/>
      <c r="K35" s="25">
        <f t="shared" si="3"/>
        <v>7</v>
      </c>
      <c r="L35" s="36" t="s">
        <v>110</v>
      </c>
      <c r="M35" s="7">
        <v>3</v>
      </c>
      <c r="N35" s="36" t="s">
        <v>1</v>
      </c>
      <c r="O35" s="39"/>
      <c r="P35" s="26">
        <f t="shared" si="0"/>
        <v>424.70555555555569</v>
      </c>
      <c r="R35" s="45" t="s">
        <v>197</v>
      </c>
      <c r="S35" s="46">
        <v>42</v>
      </c>
      <c r="T35" s="46">
        <v>0</v>
      </c>
      <c r="U35" s="46">
        <v>129</v>
      </c>
      <c r="V35" s="46">
        <v>6</v>
      </c>
      <c r="W35" s="48">
        <f>W36-S35</f>
        <v>444.66666666666674</v>
      </c>
      <c r="Z35" s="56" t="s">
        <v>241</v>
      </c>
      <c r="AA35" s="57"/>
      <c r="AB35" s="57"/>
      <c r="AC35" s="57"/>
      <c r="AD35" s="57"/>
      <c r="AE35" s="57"/>
      <c r="AF35" s="57"/>
      <c r="AG35" s="57"/>
      <c r="AH35" s="58"/>
    </row>
    <row r="36" spans="1:34" x14ac:dyDescent="0.25">
      <c r="A36" s="2"/>
      <c r="B36" s="6">
        <f t="shared" si="1"/>
        <v>8</v>
      </c>
      <c r="C36" s="21" t="s">
        <v>9</v>
      </c>
      <c r="D36" s="7">
        <v>16</v>
      </c>
      <c r="E36" s="15" t="s">
        <v>1</v>
      </c>
      <c r="F36" s="15"/>
      <c r="G36" s="20">
        <f t="shared" si="2"/>
        <v>299.90833333333359</v>
      </c>
      <c r="H36" s="2"/>
      <c r="K36" s="25">
        <f t="shared" si="3"/>
        <v>8</v>
      </c>
      <c r="L36" s="36" t="s">
        <v>111</v>
      </c>
      <c r="M36" s="7">
        <v>16</v>
      </c>
      <c r="N36" s="36" t="s">
        <v>1</v>
      </c>
      <c r="O36" s="39"/>
      <c r="P36" s="26">
        <f t="shared" si="0"/>
        <v>427.70555555555569</v>
      </c>
      <c r="R36" s="45" t="s">
        <v>115</v>
      </c>
      <c r="S36" s="46">
        <v>29</v>
      </c>
      <c r="T36" s="46">
        <v>0</v>
      </c>
      <c r="U36" s="46">
        <v>158</v>
      </c>
      <c r="V36" s="46">
        <v>6</v>
      </c>
      <c r="W36" s="48">
        <f>W37-S36</f>
        <v>486.66666666666674</v>
      </c>
      <c r="Z36" s="56" t="s">
        <v>242</v>
      </c>
      <c r="AA36" s="57"/>
      <c r="AB36" s="57"/>
      <c r="AC36" s="57"/>
      <c r="AD36" s="57"/>
      <c r="AE36" s="57"/>
      <c r="AF36" s="57"/>
      <c r="AG36" s="57"/>
      <c r="AH36" s="58"/>
    </row>
    <row r="37" spans="1:34" x14ac:dyDescent="0.25">
      <c r="A37" s="2"/>
      <c r="B37" s="6">
        <f t="shared" si="1"/>
        <v>9</v>
      </c>
      <c r="C37" s="21" t="s">
        <v>10</v>
      </c>
      <c r="D37" s="7">
        <v>22</v>
      </c>
      <c r="E37" s="15" t="s">
        <v>1</v>
      </c>
      <c r="F37" s="15"/>
      <c r="G37" s="20">
        <f t="shared" si="2"/>
        <v>315.90833333333359</v>
      </c>
      <c r="H37" s="2"/>
      <c r="K37" s="25">
        <f t="shared" si="3"/>
        <v>9</v>
      </c>
      <c r="L37" s="36" t="s">
        <v>112</v>
      </c>
      <c r="M37" s="7">
        <v>22</v>
      </c>
      <c r="N37" s="36" t="s">
        <v>1</v>
      </c>
      <c r="O37" s="39"/>
      <c r="P37" s="26">
        <f t="shared" si="0"/>
        <v>443.70555555555569</v>
      </c>
      <c r="R37" s="45" t="s">
        <v>198</v>
      </c>
      <c r="S37" s="46">
        <v>16</v>
      </c>
      <c r="T37" s="46">
        <v>0</v>
      </c>
      <c r="U37" s="46">
        <v>174</v>
      </c>
      <c r="V37" s="46">
        <v>6</v>
      </c>
      <c r="W37" s="48">
        <f>W38-S37</f>
        <v>515.66666666666674</v>
      </c>
      <c r="Z37" s="56" t="s">
        <v>243</v>
      </c>
      <c r="AA37" s="57"/>
      <c r="AB37" s="57"/>
      <c r="AC37" s="57"/>
      <c r="AD37" s="57"/>
      <c r="AE37" s="57"/>
      <c r="AF37" s="57"/>
      <c r="AG37" s="57"/>
      <c r="AH37" s="58"/>
    </row>
    <row r="38" spans="1:34" ht="34.5" customHeight="1" x14ac:dyDescent="0.25">
      <c r="A38" s="2"/>
      <c r="B38" s="6">
        <f t="shared" si="1"/>
        <v>10</v>
      </c>
      <c r="C38" s="21" t="s">
        <v>11</v>
      </c>
      <c r="D38" s="7">
        <v>3</v>
      </c>
      <c r="E38" s="15" t="s">
        <v>1</v>
      </c>
      <c r="F38" s="15"/>
      <c r="G38" s="20">
        <f t="shared" si="2"/>
        <v>337.90833333333359</v>
      </c>
      <c r="H38" s="2"/>
      <c r="K38" s="25">
        <f t="shared" si="3"/>
        <v>10</v>
      </c>
      <c r="L38" s="36" t="s">
        <v>113</v>
      </c>
      <c r="M38" s="7">
        <v>3</v>
      </c>
      <c r="N38" s="36" t="s">
        <v>1</v>
      </c>
      <c r="O38" s="39"/>
      <c r="P38" s="26">
        <f t="shared" si="0"/>
        <v>465.70555555555569</v>
      </c>
      <c r="R38" s="45" t="s">
        <v>199</v>
      </c>
      <c r="S38" s="46">
        <v>1</v>
      </c>
      <c r="T38" s="46">
        <v>0</v>
      </c>
      <c r="U38" s="46">
        <v>175</v>
      </c>
      <c r="V38" s="46">
        <v>6</v>
      </c>
      <c r="W38" s="48">
        <f>W39-S38</f>
        <v>531.66666666666674</v>
      </c>
      <c r="Z38" s="56" t="s">
        <v>244</v>
      </c>
      <c r="AA38" s="57"/>
      <c r="AB38" s="57"/>
      <c r="AC38" s="57"/>
      <c r="AD38" s="57"/>
      <c r="AE38" s="57"/>
      <c r="AF38" s="57"/>
      <c r="AG38" s="57"/>
      <c r="AH38" s="58"/>
    </row>
    <row r="39" spans="1:34" x14ac:dyDescent="0.25">
      <c r="A39" s="2"/>
      <c r="B39" s="6">
        <f t="shared" si="1"/>
        <v>11</v>
      </c>
      <c r="C39" s="21" t="s">
        <v>12</v>
      </c>
      <c r="D39" s="7">
        <f>42+2/12</f>
        <v>42.166666666666664</v>
      </c>
      <c r="E39" s="15" t="s">
        <v>1</v>
      </c>
      <c r="F39" s="15"/>
      <c r="G39" s="20">
        <f t="shared" si="2"/>
        <v>340.90833333333359</v>
      </c>
      <c r="H39" s="2"/>
      <c r="K39" s="25">
        <f t="shared" si="3"/>
        <v>11</v>
      </c>
      <c r="L39" s="36" t="s">
        <v>114</v>
      </c>
      <c r="M39" s="7">
        <f>42+2/12</f>
        <v>42.166666666666664</v>
      </c>
      <c r="N39" s="36" t="s">
        <v>1</v>
      </c>
      <c r="O39" s="39"/>
      <c r="P39" s="26">
        <f t="shared" si="0"/>
        <v>468.70555555555569</v>
      </c>
      <c r="R39" s="45" t="s">
        <v>200</v>
      </c>
      <c r="S39" s="46">
        <v>17</v>
      </c>
      <c r="T39" s="46">
        <v>0</v>
      </c>
      <c r="U39" s="46">
        <v>192</v>
      </c>
      <c r="V39" s="46">
        <v>6</v>
      </c>
      <c r="W39" s="48">
        <f>W40-S39</f>
        <v>532.66666666666674</v>
      </c>
      <c r="Z39" s="56" t="s">
        <v>245</v>
      </c>
      <c r="AA39" s="57"/>
      <c r="AB39" s="57"/>
      <c r="AC39" s="57"/>
      <c r="AD39" s="57"/>
      <c r="AE39" s="57"/>
      <c r="AF39" s="57"/>
      <c r="AG39" s="57"/>
      <c r="AH39" s="58"/>
    </row>
    <row r="40" spans="1:34" ht="33.75" customHeight="1" x14ac:dyDescent="0.25">
      <c r="A40" s="2"/>
      <c r="B40" s="6">
        <f t="shared" si="1"/>
        <v>12</v>
      </c>
      <c r="C40" s="21" t="s">
        <v>13</v>
      </c>
      <c r="D40" s="7">
        <f>5+6/12</f>
        <v>5.5</v>
      </c>
      <c r="E40" s="15" t="s">
        <v>1</v>
      </c>
      <c r="F40" s="15"/>
      <c r="G40" s="20">
        <f t="shared" si="2"/>
        <v>383.07500000000027</v>
      </c>
      <c r="H40" s="2"/>
      <c r="K40" s="25">
        <f t="shared" si="3"/>
        <v>12</v>
      </c>
      <c r="L40" s="36" t="s">
        <v>115</v>
      </c>
      <c r="M40" s="7">
        <f>5+6/12</f>
        <v>5.5</v>
      </c>
      <c r="N40" s="36" t="s">
        <v>1</v>
      </c>
      <c r="O40" s="39"/>
      <c r="P40" s="26">
        <f t="shared" si="0"/>
        <v>510.87222222222238</v>
      </c>
      <c r="R40" s="45" t="s">
        <v>201</v>
      </c>
      <c r="S40" s="46">
        <v>27</v>
      </c>
      <c r="T40" s="46">
        <v>4</v>
      </c>
      <c r="U40" s="46">
        <v>219</v>
      </c>
      <c r="V40" s="46">
        <v>10</v>
      </c>
      <c r="W40" s="48">
        <f>W41-S40-4/12</f>
        <v>549.66666666666674</v>
      </c>
      <c r="Z40" s="56" t="s">
        <v>246</v>
      </c>
      <c r="AA40" s="57"/>
      <c r="AB40" s="57"/>
      <c r="AC40" s="57"/>
      <c r="AD40" s="57"/>
      <c r="AE40" s="57"/>
      <c r="AF40" s="57"/>
      <c r="AG40" s="57"/>
      <c r="AH40" s="58"/>
    </row>
    <row r="41" spans="1:34" x14ac:dyDescent="0.25">
      <c r="A41" s="2"/>
      <c r="B41" s="6">
        <f t="shared" si="1"/>
        <v>13</v>
      </c>
      <c r="C41" s="21" t="s">
        <v>14</v>
      </c>
      <c r="D41" s="7">
        <v>18</v>
      </c>
      <c r="E41" s="15" t="s">
        <v>1</v>
      </c>
      <c r="F41" s="15"/>
      <c r="G41" s="20">
        <f t="shared" si="2"/>
        <v>388.57500000000027</v>
      </c>
      <c r="H41" s="2"/>
      <c r="K41" s="25">
        <f t="shared" si="3"/>
        <v>13</v>
      </c>
      <c r="L41" s="36" t="s">
        <v>14</v>
      </c>
      <c r="M41" s="7">
        <v>18</v>
      </c>
      <c r="N41" s="36" t="s">
        <v>1</v>
      </c>
      <c r="O41" s="39"/>
      <c r="P41" s="26">
        <f t="shared" si="0"/>
        <v>516.37222222222238</v>
      </c>
      <c r="R41" s="45" t="s">
        <v>202</v>
      </c>
      <c r="S41" s="46">
        <v>11</v>
      </c>
      <c r="T41" s="46">
        <v>9</v>
      </c>
      <c r="U41" s="46">
        <v>231</v>
      </c>
      <c r="V41" s="46"/>
      <c r="W41" s="48">
        <f>W42-S41-9/12</f>
        <v>577.00000000000011</v>
      </c>
      <c r="Z41" s="56" t="s">
        <v>247</v>
      </c>
      <c r="AA41" s="57"/>
      <c r="AB41" s="57"/>
      <c r="AC41" s="57"/>
      <c r="AD41" s="57"/>
      <c r="AE41" s="57"/>
      <c r="AF41" s="57"/>
      <c r="AG41" s="57"/>
      <c r="AH41" s="58"/>
    </row>
    <row r="42" spans="1:34" ht="31.5" x14ac:dyDescent="0.25">
      <c r="A42" s="2"/>
      <c r="B42" s="6">
        <f t="shared" si="1"/>
        <v>14</v>
      </c>
      <c r="C42" s="21" t="s">
        <v>15</v>
      </c>
      <c r="D42" s="7">
        <v>1</v>
      </c>
      <c r="E42" s="15" t="s">
        <v>1</v>
      </c>
      <c r="F42" s="15"/>
      <c r="G42" s="20">
        <f t="shared" si="2"/>
        <v>406.57500000000027</v>
      </c>
      <c r="H42" s="2"/>
      <c r="K42" s="25">
        <f t="shared" si="3"/>
        <v>14</v>
      </c>
      <c r="L42" s="36" t="s">
        <v>116</v>
      </c>
      <c r="M42" s="7">
        <v>1</v>
      </c>
      <c r="N42" s="36" t="s">
        <v>1</v>
      </c>
      <c r="O42" s="39"/>
      <c r="P42" s="26">
        <f t="shared" si="0"/>
        <v>534.37222222222238</v>
      </c>
      <c r="R42" s="45" t="s">
        <v>203</v>
      </c>
      <c r="S42" s="46">
        <v>38</v>
      </c>
      <c r="T42" s="46">
        <v>3</v>
      </c>
      <c r="U42" s="46">
        <v>269</v>
      </c>
      <c r="V42" s="46">
        <v>7</v>
      </c>
      <c r="W42" s="48">
        <f>W43-S42-3/12</f>
        <v>588.75000000000011</v>
      </c>
      <c r="Z42" s="56" t="s">
        <v>248</v>
      </c>
      <c r="AA42" s="57"/>
      <c r="AB42" s="57"/>
      <c r="AC42" s="57"/>
      <c r="AD42" s="57"/>
      <c r="AE42" s="57"/>
      <c r="AF42" s="57"/>
      <c r="AG42" s="57"/>
      <c r="AH42" s="58"/>
    </row>
    <row r="43" spans="1:34" ht="30" x14ac:dyDescent="0.25">
      <c r="A43" s="2"/>
      <c r="B43" s="6">
        <f t="shared" si="1"/>
        <v>15</v>
      </c>
      <c r="C43" s="21" t="s">
        <v>16</v>
      </c>
      <c r="D43" s="7">
        <v>17</v>
      </c>
      <c r="E43" s="15" t="s">
        <v>17</v>
      </c>
      <c r="F43" s="15"/>
      <c r="G43" s="20">
        <f t="shared" si="2"/>
        <v>407.57500000000027</v>
      </c>
      <c r="H43" s="2"/>
      <c r="K43" s="25">
        <f t="shared" si="3"/>
        <v>15</v>
      </c>
      <c r="L43" s="36" t="s">
        <v>16</v>
      </c>
      <c r="M43" s="7">
        <v>17</v>
      </c>
      <c r="N43" s="36" t="s">
        <v>117</v>
      </c>
      <c r="O43" s="39"/>
      <c r="P43" s="26">
        <f t="shared" si="0"/>
        <v>535.37222222222238</v>
      </c>
      <c r="R43" s="45" t="s">
        <v>204</v>
      </c>
      <c r="S43" s="46">
        <v>4</v>
      </c>
      <c r="T43" s="46">
        <v>3</v>
      </c>
      <c r="U43" s="46">
        <v>2732</v>
      </c>
      <c r="V43" s="46">
        <v>10</v>
      </c>
      <c r="W43" s="48">
        <f>W44-S43-3/12</f>
        <v>627.00000000000011</v>
      </c>
      <c r="Z43" s="56" t="s">
        <v>249</v>
      </c>
      <c r="AA43" s="57"/>
      <c r="AB43" s="57"/>
      <c r="AC43" s="57"/>
      <c r="AD43" s="57"/>
      <c r="AE43" s="57"/>
      <c r="AF43" s="57"/>
      <c r="AG43" s="57"/>
      <c r="AH43" s="58"/>
    </row>
    <row r="44" spans="1:34" ht="38.25" customHeight="1" x14ac:dyDescent="0.25">
      <c r="A44" s="2"/>
      <c r="B44" s="6">
        <f t="shared" si="1"/>
        <v>16</v>
      </c>
      <c r="C44" s="21" t="s">
        <v>18</v>
      </c>
      <c r="D44" s="7">
        <f>27+4/12</f>
        <v>27.333333333333332</v>
      </c>
      <c r="E44" s="15" t="s">
        <v>19</v>
      </c>
      <c r="F44" s="15"/>
      <c r="G44" s="20">
        <f t="shared" si="2"/>
        <v>424.57500000000027</v>
      </c>
      <c r="H44" s="2"/>
      <c r="K44" s="25">
        <f t="shared" si="3"/>
        <v>16</v>
      </c>
      <c r="L44" s="36" t="s">
        <v>118</v>
      </c>
      <c r="M44" s="7">
        <f>27+4/12</f>
        <v>27.333333333333332</v>
      </c>
      <c r="N44" s="36" t="s">
        <v>117</v>
      </c>
      <c r="O44" s="39"/>
      <c r="P44" s="26">
        <f t="shared" si="0"/>
        <v>552.37222222222238</v>
      </c>
      <c r="R44" s="45" t="s">
        <v>205</v>
      </c>
      <c r="S44" s="46">
        <v>20</v>
      </c>
      <c r="T44" s="46">
        <v>4</v>
      </c>
      <c r="U44" s="46">
        <v>293</v>
      </c>
      <c r="V44" s="46">
        <v>1</v>
      </c>
      <c r="W44" s="48">
        <f>W45-S44-4/12</f>
        <v>631.25000000000011</v>
      </c>
      <c r="Z44" s="56" t="s">
        <v>250</v>
      </c>
      <c r="AA44" s="57"/>
      <c r="AB44" s="57"/>
      <c r="AC44" s="57"/>
      <c r="AD44" s="57"/>
      <c r="AE44" s="57"/>
      <c r="AF44" s="57"/>
      <c r="AG44" s="57"/>
      <c r="AH44" s="58"/>
    </row>
    <row r="45" spans="1:34" ht="32.25" customHeight="1" x14ac:dyDescent="0.25">
      <c r="A45" s="2"/>
      <c r="B45" s="6">
        <f t="shared" si="1"/>
        <v>17</v>
      </c>
      <c r="C45" s="21" t="s">
        <v>20</v>
      </c>
      <c r="D45" s="7">
        <f>9+23/30/12</f>
        <v>9.0638888888888882</v>
      </c>
      <c r="E45" s="15" t="s">
        <v>21</v>
      </c>
      <c r="F45" s="15"/>
      <c r="G45" s="20">
        <f t="shared" si="2"/>
        <v>451.90833333333359</v>
      </c>
      <c r="H45" s="2"/>
      <c r="K45" s="25">
        <f t="shared" si="3"/>
        <v>17</v>
      </c>
      <c r="L45" s="36" t="s">
        <v>119</v>
      </c>
      <c r="M45" s="7">
        <f>9+23/30/12</f>
        <v>9.0638888888888882</v>
      </c>
      <c r="N45" s="36" t="s">
        <v>120</v>
      </c>
      <c r="O45" s="39"/>
      <c r="P45" s="26">
        <f t="shared" si="0"/>
        <v>579.70555555555575</v>
      </c>
      <c r="R45" s="45" t="s">
        <v>206</v>
      </c>
      <c r="S45" s="46">
        <v>8</v>
      </c>
      <c r="T45" s="46">
        <v>0</v>
      </c>
      <c r="U45" s="46">
        <v>301</v>
      </c>
      <c r="V45" s="46">
        <v>5</v>
      </c>
      <c r="W45" s="48">
        <f t="shared" ref="W45:W54" si="4">W46-S45</f>
        <v>651.58333333333348</v>
      </c>
      <c r="Z45" s="56" t="s">
        <v>251</v>
      </c>
      <c r="AA45" s="57"/>
      <c r="AB45" s="57"/>
      <c r="AC45" s="57"/>
      <c r="AD45" s="57"/>
      <c r="AE45" s="57"/>
      <c r="AF45" s="57"/>
      <c r="AG45" s="57"/>
      <c r="AH45" s="58"/>
    </row>
    <row r="46" spans="1:34" ht="60" x14ac:dyDescent="0.25">
      <c r="A46" s="2"/>
      <c r="B46" s="6">
        <f t="shared" si="1"/>
        <v>18</v>
      </c>
      <c r="C46" s="21" t="s">
        <v>22</v>
      </c>
      <c r="D46" s="7">
        <f>30+7/12</f>
        <v>30.583333333333332</v>
      </c>
      <c r="E46" s="15" t="s">
        <v>23</v>
      </c>
      <c r="F46" s="15"/>
      <c r="G46" s="20">
        <f t="shared" si="2"/>
        <v>460.97222222222246</v>
      </c>
      <c r="H46" s="2"/>
      <c r="K46" s="25">
        <f t="shared" si="3"/>
        <v>18</v>
      </c>
      <c r="L46" s="36" t="s">
        <v>121</v>
      </c>
      <c r="M46" s="7">
        <f>38+7/12</f>
        <v>38.583333333333336</v>
      </c>
      <c r="N46" s="36"/>
      <c r="O46" s="39"/>
      <c r="P46" s="26">
        <f t="shared" si="0"/>
        <v>588.76944444444462</v>
      </c>
      <c r="R46" s="45" t="s">
        <v>207</v>
      </c>
      <c r="S46" s="46">
        <v>31</v>
      </c>
      <c r="T46" s="46">
        <v>0</v>
      </c>
      <c r="U46" s="46">
        <v>332</v>
      </c>
      <c r="V46" s="46">
        <v>5</v>
      </c>
      <c r="W46" s="48">
        <f t="shared" si="4"/>
        <v>659.58333333333348</v>
      </c>
      <c r="Z46" s="56" t="s">
        <v>252</v>
      </c>
      <c r="AA46" s="57"/>
      <c r="AB46" s="57"/>
      <c r="AC46" s="57"/>
      <c r="AD46" s="57"/>
      <c r="AE46" s="57"/>
      <c r="AF46" s="57"/>
      <c r="AG46" s="57"/>
      <c r="AH46" s="58"/>
    </row>
    <row r="47" spans="1:34" ht="45" x14ac:dyDescent="0.25">
      <c r="A47" s="2"/>
      <c r="B47" s="6">
        <f t="shared" si="1"/>
        <v>19</v>
      </c>
      <c r="C47" s="21" t="s">
        <v>24</v>
      </c>
      <c r="D47" s="7">
        <v>13</v>
      </c>
      <c r="E47" s="15" t="s">
        <v>1</v>
      </c>
      <c r="F47" s="15"/>
      <c r="G47" s="20">
        <f t="shared" si="2"/>
        <v>491.55555555555577</v>
      </c>
      <c r="H47" s="2"/>
      <c r="K47" s="25">
        <f t="shared" si="3"/>
        <v>19</v>
      </c>
      <c r="L47" s="36" t="s">
        <v>122</v>
      </c>
      <c r="M47" s="7">
        <f>30+7/12</f>
        <v>30.583333333333332</v>
      </c>
      <c r="N47" s="36" t="s">
        <v>120</v>
      </c>
      <c r="O47" s="39"/>
      <c r="P47" s="26">
        <f t="shared" si="0"/>
        <v>627.35277777777799</v>
      </c>
      <c r="R47" s="45" t="s">
        <v>208</v>
      </c>
      <c r="S47" s="46">
        <v>25</v>
      </c>
      <c r="T47" s="46">
        <v>0</v>
      </c>
      <c r="U47" s="46">
        <v>3673</v>
      </c>
      <c r="V47" s="46">
        <v>5</v>
      </c>
      <c r="W47" s="48">
        <f t="shared" si="4"/>
        <v>690.58333333333348</v>
      </c>
      <c r="Z47" s="56" t="s">
        <v>253</v>
      </c>
      <c r="AA47" s="57"/>
      <c r="AB47" s="57"/>
      <c r="AC47" s="57"/>
      <c r="AD47" s="57"/>
      <c r="AE47" s="57"/>
      <c r="AF47" s="57"/>
      <c r="AG47" s="57"/>
      <c r="AH47" s="58"/>
    </row>
    <row r="48" spans="1:34" ht="42.75" customHeight="1" x14ac:dyDescent="0.25">
      <c r="A48" s="2"/>
      <c r="B48" s="6">
        <f t="shared" si="1"/>
        <v>20</v>
      </c>
      <c r="C48" s="21" t="s">
        <v>25</v>
      </c>
      <c r="D48" s="7">
        <v>4</v>
      </c>
      <c r="E48" s="15" t="s">
        <v>1</v>
      </c>
      <c r="F48" s="15"/>
      <c r="G48" s="20">
        <f t="shared" si="2"/>
        <v>504.55555555555577</v>
      </c>
      <c r="H48" s="2"/>
      <c r="K48" s="25">
        <f t="shared" si="3"/>
        <v>20</v>
      </c>
      <c r="L48" s="36" t="s">
        <v>123</v>
      </c>
      <c r="M48" s="7">
        <v>13</v>
      </c>
      <c r="N48" s="36" t="s">
        <v>1</v>
      </c>
      <c r="O48" s="39"/>
      <c r="P48" s="26">
        <f t="shared" si="0"/>
        <v>657.93611111111136</v>
      </c>
      <c r="R48" s="45" t="s">
        <v>209</v>
      </c>
      <c r="S48" s="46">
        <v>17</v>
      </c>
      <c r="T48" s="46">
        <v>0</v>
      </c>
      <c r="U48" s="46">
        <v>384</v>
      </c>
      <c r="V48" s="46">
        <v>5</v>
      </c>
      <c r="W48" s="48">
        <f t="shared" si="4"/>
        <v>715.58333333333348</v>
      </c>
      <c r="Z48" s="56" t="s">
        <v>254</v>
      </c>
      <c r="AA48" s="57"/>
      <c r="AB48" s="57"/>
      <c r="AC48" s="57"/>
      <c r="AD48" s="57"/>
      <c r="AE48" s="57"/>
      <c r="AF48" s="57"/>
      <c r="AG48" s="57"/>
      <c r="AH48" s="58"/>
    </row>
    <row r="49" spans="1:34" ht="38.25" customHeight="1" x14ac:dyDescent="0.25">
      <c r="A49" s="2"/>
      <c r="B49" s="6">
        <f t="shared" si="1"/>
        <v>21</v>
      </c>
      <c r="C49" s="21" t="s">
        <v>26</v>
      </c>
      <c r="D49" s="7">
        <v>1</v>
      </c>
      <c r="E49" s="15" t="s">
        <v>1</v>
      </c>
      <c r="F49" s="15"/>
      <c r="G49" s="20">
        <f t="shared" si="2"/>
        <v>508.55555555555577</v>
      </c>
      <c r="H49" s="2"/>
      <c r="K49" s="25">
        <f t="shared" si="3"/>
        <v>21</v>
      </c>
      <c r="L49" s="36" t="s">
        <v>124</v>
      </c>
      <c r="M49" s="7">
        <v>4</v>
      </c>
      <c r="N49" s="36" t="s">
        <v>1</v>
      </c>
      <c r="O49" s="39"/>
      <c r="P49" s="26">
        <f t="shared" si="0"/>
        <v>670.93611111111136</v>
      </c>
      <c r="R49" s="45" t="s">
        <v>208</v>
      </c>
      <c r="S49" s="46">
        <v>10</v>
      </c>
      <c r="T49" s="46">
        <v>0</v>
      </c>
      <c r="U49" s="46">
        <v>394</v>
      </c>
      <c r="V49" s="46">
        <v>5</v>
      </c>
      <c r="W49" s="48">
        <f t="shared" si="4"/>
        <v>732.58333333333348</v>
      </c>
      <c r="Z49" s="56" t="s">
        <v>255</v>
      </c>
      <c r="AA49" s="57"/>
      <c r="AB49" s="57"/>
      <c r="AC49" s="57"/>
      <c r="AD49" s="57"/>
      <c r="AE49" s="57"/>
      <c r="AF49" s="57"/>
      <c r="AG49" s="57"/>
      <c r="AH49" s="58"/>
    </row>
    <row r="50" spans="1:34" x14ac:dyDescent="0.25">
      <c r="A50" s="2"/>
      <c r="B50" s="6">
        <f t="shared" si="1"/>
        <v>22</v>
      </c>
      <c r="C50" s="21" t="s">
        <v>27</v>
      </c>
      <c r="D50" s="7">
        <v>50</v>
      </c>
      <c r="E50" s="15" t="s">
        <v>1</v>
      </c>
      <c r="F50" s="15"/>
      <c r="G50" s="20">
        <f t="shared" si="2"/>
        <v>509.55555555555577</v>
      </c>
      <c r="H50" s="2"/>
      <c r="K50" s="25">
        <f t="shared" si="3"/>
        <v>22</v>
      </c>
      <c r="L50" s="36" t="s">
        <v>125</v>
      </c>
      <c r="M50" s="7">
        <v>20</v>
      </c>
      <c r="N50" s="36" t="s">
        <v>1</v>
      </c>
      <c r="O50" s="39"/>
      <c r="P50" s="26">
        <f t="shared" si="0"/>
        <v>674.93611111111136</v>
      </c>
      <c r="R50" s="45" t="s">
        <v>210</v>
      </c>
      <c r="S50" s="46">
        <v>3</v>
      </c>
      <c r="T50" s="46">
        <v>0</v>
      </c>
      <c r="U50" s="46">
        <v>397</v>
      </c>
      <c r="V50" s="46">
        <v>5</v>
      </c>
      <c r="W50" s="48">
        <f t="shared" si="4"/>
        <v>742.58333333333348</v>
      </c>
      <c r="Z50" s="56" t="s">
        <v>256</v>
      </c>
      <c r="AA50" s="57"/>
      <c r="AB50" s="57"/>
      <c r="AC50" s="57"/>
      <c r="AD50" s="57"/>
      <c r="AE50" s="57"/>
      <c r="AF50" s="57"/>
      <c r="AG50" s="57"/>
      <c r="AH50" s="58"/>
    </row>
    <row r="51" spans="1:34" ht="30" x14ac:dyDescent="0.25">
      <c r="A51" s="2"/>
      <c r="B51" s="6">
        <f t="shared" si="1"/>
        <v>23</v>
      </c>
      <c r="C51" s="21" t="s">
        <v>28</v>
      </c>
      <c r="D51" s="7">
        <v>30</v>
      </c>
      <c r="E51" s="15" t="s">
        <v>29</v>
      </c>
      <c r="F51" s="15"/>
      <c r="G51" s="20">
        <f t="shared" si="2"/>
        <v>559.55555555555577</v>
      </c>
      <c r="H51" s="2"/>
      <c r="K51" s="25">
        <f t="shared" si="3"/>
        <v>23</v>
      </c>
      <c r="L51" s="36" t="s">
        <v>27</v>
      </c>
      <c r="M51" s="7">
        <v>8</v>
      </c>
      <c r="N51" s="36" t="s">
        <v>1</v>
      </c>
      <c r="O51" s="39"/>
      <c r="P51" s="26">
        <f t="shared" si="0"/>
        <v>694.93611111111136</v>
      </c>
      <c r="R51" s="45" t="s">
        <v>211</v>
      </c>
      <c r="S51" s="46">
        <v>7</v>
      </c>
      <c r="T51" s="46">
        <v>0</v>
      </c>
      <c r="U51" s="46">
        <v>4114</v>
      </c>
      <c r="V51" s="46">
        <v>5</v>
      </c>
      <c r="W51" s="48">
        <f t="shared" si="4"/>
        <v>745.58333333333348</v>
      </c>
      <c r="Z51" s="56" t="s">
        <v>257</v>
      </c>
      <c r="AA51" s="57"/>
      <c r="AB51" s="57"/>
      <c r="AC51" s="57"/>
      <c r="AD51" s="57"/>
      <c r="AE51" s="57"/>
      <c r="AF51" s="57"/>
      <c r="AG51" s="57"/>
      <c r="AH51" s="58"/>
    </row>
    <row r="52" spans="1:34" ht="51.75" customHeight="1" x14ac:dyDescent="0.25">
      <c r="A52" s="2"/>
      <c r="B52" s="6">
        <f t="shared" si="1"/>
        <v>24</v>
      </c>
      <c r="C52" s="21" t="s">
        <v>30</v>
      </c>
      <c r="D52" s="7">
        <v>1</v>
      </c>
      <c r="E52" s="15" t="s">
        <v>31</v>
      </c>
      <c r="F52" s="15"/>
      <c r="G52" s="20">
        <f t="shared" si="2"/>
        <v>589.55555555555577</v>
      </c>
      <c r="H52" s="2"/>
      <c r="K52" s="25">
        <f t="shared" si="3"/>
        <v>24</v>
      </c>
      <c r="L52" s="36" t="s">
        <v>126</v>
      </c>
      <c r="M52" s="7">
        <v>30</v>
      </c>
      <c r="N52" s="36" t="s">
        <v>127</v>
      </c>
      <c r="O52" s="39"/>
      <c r="P52" s="26">
        <f t="shared" si="0"/>
        <v>702.93611111111136</v>
      </c>
      <c r="R52" s="45" t="s">
        <v>212</v>
      </c>
      <c r="S52" s="46">
        <v>6</v>
      </c>
      <c r="T52" s="46">
        <v>0</v>
      </c>
      <c r="U52" s="46">
        <v>417</v>
      </c>
      <c r="V52" s="46">
        <v>5</v>
      </c>
      <c r="W52" s="48">
        <f t="shared" si="4"/>
        <v>752.58333333333348</v>
      </c>
      <c r="Z52" s="56" t="s">
        <v>258</v>
      </c>
      <c r="AA52" s="57"/>
      <c r="AB52" s="57"/>
      <c r="AC52" s="57"/>
      <c r="AD52" s="57"/>
      <c r="AE52" s="57"/>
      <c r="AF52" s="57"/>
      <c r="AG52" s="57"/>
      <c r="AH52" s="58"/>
    </row>
    <row r="53" spans="1:34" ht="30" x14ac:dyDescent="0.25">
      <c r="A53" s="2"/>
      <c r="B53" s="6">
        <f t="shared" si="1"/>
        <v>25</v>
      </c>
      <c r="C53" s="21" t="s">
        <v>32</v>
      </c>
      <c r="D53" s="7">
        <f>4/12</f>
        <v>0.33333333333333331</v>
      </c>
      <c r="E53" s="15" t="s">
        <v>31</v>
      </c>
      <c r="F53" s="15"/>
      <c r="G53" s="20">
        <f t="shared" si="2"/>
        <v>590.55555555555577</v>
      </c>
      <c r="H53" s="2"/>
      <c r="K53" s="25">
        <f t="shared" si="3"/>
        <v>25</v>
      </c>
      <c r="L53" s="36" t="s">
        <v>128</v>
      </c>
      <c r="M53" s="7">
        <v>1</v>
      </c>
      <c r="N53" s="36" t="s">
        <v>127</v>
      </c>
      <c r="O53" s="39"/>
      <c r="P53" s="26">
        <f t="shared" si="0"/>
        <v>732.93611111111136</v>
      </c>
      <c r="R53" s="45" t="s">
        <v>201</v>
      </c>
      <c r="S53" s="46">
        <v>6</v>
      </c>
      <c r="T53" s="46">
        <v>0</v>
      </c>
      <c r="U53" s="46">
        <v>423</v>
      </c>
      <c r="V53" s="46">
        <v>5</v>
      </c>
      <c r="W53" s="48">
        <f t="shared" si="4"/>
        <v>758.58333333333348</v>
      </c>
      <c r="Z53" s="56" t="s">
        <v>259</v>
      </c>
      <c r="AA53" s="57"/>
      <c r="AB53" s="57"/>
      <c r="AC53" s="57"/>
      <c r="AD53" s="57"/>
      <c r="AE53" s="57"/>
      <c r="AF53" s="57"/>
      <c r="AG53" s="57"/>
      <c r="AH53" s="58"/>
    </row>
    <row r="54" spans="1:34" ht="45" x14ac:dyDescent="0.25">
      <c r="A54" s="2"/>
      <c r="B54" s="6">
        <f t="shared" si="1"/>
        <v>26</v>
      </c>
      <c r="C54" s="21" t="s">
        <v>30</v>
      </c>
      <c r="D54" s="7">
        <v>1</v>
      </c>
      <c r="E54" s="15" t="s">
        <v>33</v>
      </c>
      <c r="F54" s="15"/>
      <c r="G54" s="20">
        <f t="shared" si="2"/>
        <v>590.88888888888914</v>
      </c>
      <c r="H54" s="2"/>
      <c r="K54" s="25">
        <f t="shared" si="3"/>
        <v>26</v>
      </c>
      <c r="L54" s="36" t="s">
        <v>32</v>
      </c>
      <c r="M54" s="7">
        <f>4/12</f>
        <v>0.33333333333333331</v>
      </c>
      <c r="N54" s="36" t="s">
        <v>127</v>
      </c>
      <c r="O54" s="39"/>
      <c r="P54" s="26">
        <f t="shared" si="0"/>
        <v>733.93611111111136</v>
      </c>
      <c r="R54" s="45" t="s">
        <v>194</v>
      </c>
      <c r="S54" s="46">
        <v>2</v>
      </c>
      <c r="T54" s="46">
        <v>0</v>
      </c>
      <c r="U54" s="46">
        <v>425</v>
      </c>
      <c r="V54" s="46">
        <v>5</v>
      </c>
      <c r="W54" s="48">
        <f t="shared" si="4"/>
        <v>764.58333333333348</v>
      </c>
      <c r="Z54" s="56" t="s">
        <v>260</v>
      </c>
      <c r="AA54" s="57"/>
      <c r="AB54" s="57"/>
      <c r="AC54" s="57"/>
      <c r="AD54" s="57"/>
      <c r="AE54" s="57"/>
      <c r="AF54" s="57"/>
      <c r="AG54" s="57"/>
      <c r="AH54" s="58"/>
    </row>
    <row r="55" spans="1:34" ht="45" x14ac:dyDescent="0.25">
      <c r="A55" s="2"/>
      <c r="B55" s="6">
        <f t="shared" si="1"/>
        <v>27</v>
      </c>
      <c r="C55" s="21" t="s">
        <v>34</v>
      </c>
      <c r="D55" s="7">
        <v>17</v>
      </c>
      <c r="E55" s="15" t="s">
        <v>35</v>
      </c>
      <c r="F55" s="15"/>
      <c r="G55" s="20">
        <f t="shared" si="2"/>
        <v>591.88888888888914</v>
      </c>
      <c r="H55" s="2"/>
      <c r="K55" s="25">
        <f t="shared" si="3"/>
        <v>27</v>
      </c>
      <c r="L55" s="36" t="s">
        <v>129</v>
      </c>
      <c r="M55" s="7">
        <v>1</v>
      </c>
      <c r="N55" s="36" t="s">
        <v>130</v>
      </c>
      <c r="O55" s="39"/>
      <c r="P55" s="26">
        <f t="shared" si="0"/>
        <v>734.26944444444473</v>
      </c>
      <c r="R55" s="45" t="s">
        <v>230</v>
      </c>
      <c r="S55" s="46">
        <v>25</v>
      </c>
      <c r="T55" s="46">
        <v>3</v>
      </c>
      <c r="U55" s="46">
        <v>450</v>
      </c>
      <c r="V55" s="46">
        <v>8</v>
      </c>
      <c r="W55" s="48">
        <f>W56-S55-3/12</f>
        <v>766.58333333333348</v>
      </c>
      <c r="Z55" s="56" t="s">
        <v>261</v>
      </c>
      <c r="AA55" s="57"/>
      <c r="AB55" s="57"/>
      <c r="AC55" s="57"/>
      <c r="AD55" s="57"/>
      <c r="AE55" s="57"/>
      <c r="AF55" s="57"/>
      <c r="AG55" s="57"/>
      <c r="AH55" s="58"/>
    </row>
    <row r="56" spans="1:34" ht="47.25" x14ac:dyDescent="0.25">
      <c r="A56" s="2"/>
      <c r="B56" s="6">
        <f t="shared" si="1"/>
        <v>28</v>
      </c>
      <c r="C56" s="21" t="s">
        <v>36</v>
      </c>
      <c r="D56" s="7">
        <v>16</v>
      </c>
      <c r="E56" s="15" t="s">
        <v>1</v>
      </c>
      <c r="F56" s="15"/>
      <c r="G56" s="20">
        <f t="shared" si="2"/>
        <v>608.88888888888914</v>
      </c>
      <c r="H56" s="2"/>
      <c r="K56" s="25">
        <f t="shared" si="3"/>
        <v>28</v>
      </c>
      <c r="L56" s="36" t="s">
        <v>132</v>
      </c>
      <c r="M56" s="7">
        <v>17</v>
      </c>
      <c r="N56" s="36" t="s">
        <v>1</v>
      </c>
      <c r="O56" s="39"/>
      <c r="P56" s="26">
        <f t="shared" si="0"/>
        <v>735.26944444444473</v>
      </c>
      <c r="R56" s="45" t="s">
        <v>213</v>
      </c>
      <c r="S56" s="46">
        <v>5</v>
      </c>
      <c r="T56" s="46">
        <v>0</v>
      </c>
      <c r="U56" s="46">
        <v>455</v>
      </c>
      <c r="V56" s="46">
        <v>8</v>
      </c>
      <c r="W56" s="48">
        <f>W57-S56</f>
        <v>791.83333333333348</v>
      </c>
      <c r="Z56" s="56" t="s">
        <v>262</v>
      </c>
      <c r="AA56" s="57"/>
      <c r="AB56" s="57"/>
      <c r="AC56" s="57"/>
      <c r="AD56" s="57"/>
      <c r="AE56" s="57"/>
      <c r="AF56" s="57"/>
      <c r="AG56" s="57"/>
      <c r="AH56" s="58"/>
    </row>
    <row r="57" spans="1:34" ht="45" x14ac:dyDescent="0.25">
      <c r="A57" s="2"/>
      <c r="B57" s="6">
        <f t="shared" si="1"/>
        <v>29</v>
      </c>
      <c r="C57" s="21" t="s">
        <v>37</v>
      </c>
      <c r="D57" s="7">
        <v>1</v>
      </c>
      <c r="E57" s="15" t="s">
        <v>1</v>
      </c>
      <c r="F57" s="15"/>
      <c r="G57" s="20">
        <f t="shared" si="2"/>
        <v>624.88888888888914</v>
      </c>
      <c r="H57" s="2"/>
      <c r="K57" s="25">
        <f t="shared" si="3"/>
        <v>29</v>
      </c>
      <c r="L57" s="36" t="s">
        <v>131</v>
      </c>
      <c r="M57" s="7">
        <v>16</v>
      </c>
      <c r="N57" s="36" t="s">
        <v>1</v>
      </c>
      <c r="O57" s="39"/>
      <c r="P57" s="26">
        <f t="shared" si="0"/>
        <v>752.26944444444473</v>
      </c>
      <c r="R57" s="45" t="s">
        <v>214</v>
      </c>
      <c r="S57" s="46">
        <v>6</v>
      </c>
      <c r="T57" s="46">
        <v>5</v>
      </c>
      <c r="U57" s="46">
        <v>471</v>
      </c>
      <c r="V57" s="46">
        <v>11</v>
      </c>
      <c r="W57" s="48">
        <f>W58-S57-5/12</f>
        <v>796.83333333333348</v>
      </c>
      <c r="Z57" s="56" t="s">
        <v>263</v>
      </c>
      <c r="AA57" s="57"/>
      <c r="AB57" s="57"/>
      <c r="AC57" s="57"/>
      <c r="AD57" s="57"/>
      <c r="AE57" s="57"/>
      <c r="AF57" s="57"/>
      <c r="AG57" s="57"/>
      <c r="AH57" s="58"/>
    </row>
    <row r="58" spans="1:34" ht="36" customHeight="1" x14ac:dyDescent="0.25">
      <c r="A58" s="2"/>
      <c r="B58" s="6">
        <f t="shared" si="1"/>
        <v>30</v>
      </c>
      <c r="C58" s="21" t="s">
        <v>38</v>
      </c>
      <c r="D58" s="7">
        <v>7</v>
      </c>
      <c r="E58" s="15" t="s">
        <v>1</v>
      </c>
      <c r="F58" s="15"/>
      <c r="G58" s="20">
        <f t="shared" si="2"/>
        <v>625.88888888888914</v>
      </c>
      <c r="H58" s="2"/>
      <c r="K58" s="25">
        <f t="shared" si="3"/>
        <v>30</v>
      </c>
      <c r="L58" s="36" t="s">
        <v>37</v>
      </c>
      <c r="M58" s="7">
        <v>3</v>
      </c>
      <c r="N58" s="36" t="s">
        <v>1</v>
      </c>
      <c r="O58" s="39"/>
      <c r="P58" s="26">
        <f t="shared" si="0"/>
        <v>768.26944444444473</v>
      </c>
      <c r="R58" s="45" t="s">
        <v>0</v>
      </c>
      <c r="S58" s="46"/>
      <c r="T58" s="46"/>
      <c r="U58" s="46"/>
      <c r="V58" s="46"/>
      <c r="W58" s="48">
        <f>W59-S58</f>
        <v>803.25000000000011</v>
      </c>
      <c r="Z58" s="56" t="s">
        <v>264</v>
      </c>
      <c r="AA58" s="57"/>
      <c r="AB58" s="57"/>
      <c r="AC58" s="57"/>
      <c r="AD58" s="57"/>
      <c r="AE58" s="57"/>
      <c r="AF58" s="57"/>
      <c r="AG58" s="57"/>
      <c r="AH58" s="58"/>
    </row>
    <row r="59" spans="1:34" ht="31.5" x14ac:dyDescent="0.25">
      <c r="A59" s="2"/>
      <c r="B59" s="6">
        <f t="shared" si="1"/>
        <v>31</v>
      </c>
      <c r="C59" s="21" t="s">
        <v>39</v>
      </c>
      <c r="D59" s="7">
        <v>2</v>
      </c>
      <c r="E59" s="15" t="s">
        <v>40</v>
      </c>
      <c r="F59" s="15"/>
      <c r="G59" s="20">
        <f t="shared" si="2"/>
        <v>632.88888888888914</v>
      </c>
      <c r="H59" s="2"/>
      <c r="K59" s="25">
        <f t="shared" si="3"/>
        <v>31</v>
      </c>
      <c r="L59" s="36" t="s">
        <v>38</v>
      </c>
      <c r="M59" s="7">
        <v>7</v>
      </c>
      <c r="N59" s="36" t="s">
        <v>1</v>
      </c>
      <c r="O59" s="39"/>
      <c r="P59" s="26">
        <f t="shared" si="0"/>
        <v>771.26944444444473</v>
      </c>
      <c r="R59" s="45" t="s">
        <v>215</v>
      </c>
      <c r="S59" s="46">
        <v>5</v>
      </c>
      <c r="T59" s="46">
        <v>0</v>
      </c>
      <c r="U59" s="46">
        <v>476</v>
      </c>
      <c r="V59" s="46">
        <v>11</v>
      </c>
      <c r="W59" s="48">
        <f>W60-S59</f>
        <v>803.25000000000011</v>
      </c>
      <c r="Z59" s="56" t="s">
        <v>265</v>
      </c>
      <c r="AA59" s="57"/>
      <c r="AB59" s="57"/>
      <c r="AC59" s="57"/>
      <c r="AD59" s="57"/>
      <c r="AE59" s="57"/>
      <c r="AF59" s="57"/>
      <c r="AG59" s="57"/>
      <c r="AH59" s="58"/>
    </row>
    <row r="60" spans="1:34" x14ac:dyDescent="0.25">
      <c r="A60" s="2"/>
      <c r="B60" s="6">
        <f t="shared" si="1"/>
        <v>32</v>
      </c>
      <c r="C60" s="21" t="s">
        <v>41</v>
      </c>
      <c r="D60" s="7">
        <v>2</v>
      </c>
      <c r="E60" s="15" t="s">
        <v>1</v>
      </c>
      <c r="F60" s="15"/>
      <c r="G60" s="20">
        <f t="shared" si="2"/>
        <v>634.88888888888914</v>
      </c>
      <c r="H60" s="2"/>
      <c r="K60" s="25">
        <f t="shared" si="3"/>
        <v>32</v>
      </c>
      <c r="L60" s="36" t="s">
        <v>133</v>
      </c>
      <c r="M60" s="7">
        <v>2</v>
      </c>
      <c r="N60" s="36" t="s">
        <v>134</v>
      </c>
      <c r="O60" s="39"/>
      <c r="P60" s="26">
        <f t="shared" si="0"/>
        <v>778.26944444444473</v>
      </c>
      <c r="R60" s="45" t="s">
        <v>229</v>
      </c>
      <c r="S60" s="46">
        <v>8</v>
      </c>
      <c r="T60" s="46">
        <v>11</v>
      </c>
      <c r="U60" s="46">
        <v>485</v>
      </c>
      <c r="V60" s="46">
        <v>10</v>
      </c>
      <c r="W60" s="48">
        <f>W61-S60-11/12</f>
        <v>808.25000000000011</v>
      </c>
      <c r="Z60" s="56" t="s">
        <v>266</v>
      </c>
      <c r="AA60" s="57"/>
      <c r="AB60" s="57"/>
      <c r="AC60" s="57"/>
      <c r="AD60" s="57"/>
      <c r="AE60" s="57"/>
      <c r="AF60" s="57"/>
      <c r="AG60" s="57"/>
      <c r="AH60" s="58"/>
    </row>
    <row r="61" spans="1:34" ht="30" x14ac:dyDescent="0.25">
      <c r="A61" s="2"/>
      <c r="B61" s="6">
        <f t="shared" si="1"/>
        <v>33</v>
      </c>
      <c r="C61" s="21" t="s">
        <v>42</v>
      </c>
      <c r="D61" s="7">
        <v>2</v>
      </c>
      <c r="E61" s="15" t="s">
        <v>1</v>
      </c>
      <c r="F61" s="15"/>
      <c r="G61" s="20">
        <f t="shared" si="2"/>
        <v>636.88888888888914</v>
      </c>
      <c r="H61" s="2"/>
      <c r="K61" s="25">
        <f t="shared" si="3"/>
        <v>33</v>
      </c>
      <c r="L61" s="36" t="s">
        <v>41</v>
      </c>
      <c r="M61" s="7">
        <v>2</v>
      </c>
      <c r="N61" s="36" t="s">
        <v>1</v>
      </c>
      <c r="O61" s="39"/>
      <c r="P61" s="26">
        <f t="shared" ref="P61:P92" si="5">P62-M61</f>
        <v>780.26944444444473</v>
      </c>
      <c r="R61" s="45" t="s">
        <v>216</v>
      </c>
      <c r="S61" s="46">
        <v>0</v>
      </c>
      <c r="T61" s="46">
        <v>2</v>
      </c>
      <c r="U61" s="46">
        <v>486</v>
      </c>
      <c r="V61" s="46">
        <v>0</v>
      </c>
      <c r="W61" s="48">
        <f>W62-S61-2/12</f>
        <v>817.16666666666674</v>
      </c>
      <c r="Z61" s="56" t="s">
        <v>267</v>
      </c>
      <c r="AA61" s="57"/>
      <c r="AB61" s="57"/>
      <c r="AC61" s="57"/>
      <c r="AD61" s="57"/>
      <c r="AE61" s="57"/>
      <c r="AF61" s="57"/>
      <c r="AG61" s="57"/>
      <c r="AH61" s="58"/>
    </row>
    <row r="62" spans="1:34" ht="30" x14ac:dyDescent="0.25">
      <c r="A62" s="2"/>
      <c r="B62" s="6">
        <f t="shared" si="1"/>
        <v>34</v>
      </c>
      <c r="C62" s="21" t="s">
        <v>43</v>
      </c>
      <c r="D62" s="7">
        <v>24</v>
      </c>
      <c r="E62" s="15" t="s">
        <v>44</v>
      </c>
      <c r="F62" s="15"/>
      <c r="G62" s="20">
        <f t="shared" si="2"/>
        <v>638.88888888888914</v>
      </c>
      <c r="H62" s="2"/>
      <c r="K62" s="25">
        <f t="shared" si="3"/>
        <v>34</v>
      </c>
      <c r="L62" s="36" t="s">
        <v>135</v>
      </c>
      <c r="M62" s="7">
        <v>2</v>
      </c>
      <c r="N62" s="36" t="s">
        <v>1</v>
      </c>
      <c r="O62" s="39"/>
      <c r="P62" s="26">
        <f t="shared" si="5"/>
        <v>782.26944444444473</v>
      </c>
      <c r="R62" s="45" t="s">
        <v>217</v>
      </c>
      <c r="S62" s="46">
        <v>7</v>
      </c>
      <c r="T62" s="46">
        <v>5</v>
      </c>
      <c r="U62" s="46">
        <v>493</v>
      </c>
      <c r="V62" s="46">
        <v>5</v>
      </c>
      <c r="W62" s="48">
        <f>W63-S62-5/12</f>
        <v>817.33333333333337</v>
      </c>
      <c r="Z62" s="56" t="s">
        <v>268</v>
      </c>
      <c r="AA62" s="57"/>
      <c r="AB62" s="57"/>
      <c r="AC62" s="57"/>
      <c r="AD62" s="57"/>
      <c r="AE62" s="57"/>
      <c r="AF62" s="57"/>
      <c r="AG62" s="57"/>
      <c r="AH62" s="58"/>
    </row>
    <row r="63" spans="1:34" ht="27.75" customHeight="1" x14ac:dyDescent="0.25">
      <c r="A63" s="2"/>
      <c r="B63" s="6">
        <f t="shared" si="1"/>
        <v>35</v>
      </c>
      <c r="C63" s="21" t="s">
        <v>45</v>
      </c>
      <c r="D63" s="7">
        <v>30</v>
      </c>
      <c r="E63" s="15" t="s">
        <v>44</v>
      </c>
      <c r="F63" s="15"/>
      <c r="G63" s="20">
        <f t="shared" si="2"/>
        <v>662.88888888888914</v>
      </c>
      <c r="H63" s="2"/>
      <c r="K63" s="25">
        <f t="shared" si="3"/>
        <v>35</v>
      </c>
      <c r="L63" s="36" t="s">
        <v>136</v>
      </c>
      <c r="M63" s="7">
        <v>24</v>
      </c>
      <c r="N63" s="36" t="s">
        <v>137</v>
      </c>
      <c r="O63" s="39"/>
      <c r="P63" s="26">
        <f t="shared" si="5"/>
        <v>784.26944444444473</v>
      </c>
      <c r="R63" s="45" t="s">
        <v>218</v>
      </c>
      <c r="S63" s="46">
        <v>22</v>
      </c>
      <c r="T63" s="46">
        <v>3</v>
      </c>
      <c r="U63" s="46">
        <v>4985</v>
      </c>
      <c r="V63" s="46">
        <v>8</v>
      </c>
      <c r="W63" s="48">
        <f>W64-S63-3/12</f>
        <v>824.75</v>
      </c>
      <c r="Z63" s="56" t="s">
        <v>269</v>
      </c>
      <c r="AA63" s="57"/>
      <c r="AB63" s="57"/>
      <c r="AC63" s="57"/>
      <c r="AD63" s="57"/>
      <c r="AE63" s="57"/>
      <c r="AF63" s="57"/>
      <c r="AG63" s="57"/>
      <c r="AH63" s="58"/>
    </row>
    <row r="64" spans="1:34" ht="31.5" x14ac:dyDescent="0.25">
      <c r="A64" s="2"/>
      <c r="B64" s="6">
        <f t="shared" si="1"/>
        <v>36</v>
      </c>
      <c r="C64" s="21" t="s">
        <v>46</v>
      </c>
      <c r="D64" s="7">
        <v>5</v>
      </c>
      <c r="E64" s="15" t="s">
        <v>44</v>
      </c>
      <c r="F64" s="15"/>
      <c r="G64" s="20">
        <f t="shared" si="2"/>
        <v>692.88888888888914</v>
      </c>
      <c r="H64" s="2"/>
      <c r="K64" s="25">
        <f t="shared" si="3"/>
        <v>36</v>
      </c>
      <c r="L64" s="36" t="s">
        <v>45</v>
      </c>
      <c r="M64" s="7">
        <v>34</v>
      </c>
      <c r="N64" s="36" t="s">
        <v>137</v>
      </c>
      <c r="O64" s="39"/>
      <c r="P64" s="26">
        <f t="shared" si="5"/>
        <v>808.26944444444473</v>
      </c>
      <c r="R64" s="45" t="s">
        <v>225</v>
      </c>
      <c r="S64" s="46">
        <v>28</v>
      </c>
      <c r="T64" s="46">
        <v>0</v>
      </c>
      <c r="U64" s="46">
        <v>526</v>
      </c>
      <c r="V64" s="46">
        <v>8</v>
      </c>
      <c r="W64" s="48">
        <f>W65-S64</f>
        <v>847</v>
      </c>
      <c r="Z64" s="56" t="s">
        <v>270</v>
      </c>
      <c r="AA64" s="57"/>
      <c r="AB64" s="57"/>
      <c r="AC64" s="57"/>
      <c r="AD64" s="57"/>
      <c r="AE64" s="57"/>
      <c r="AF64" s="57"/>
      <c r="AG64" s="57"/>
      <c r="AH64" s="58"/>
    </row>
    <row r="65" spans="1:34" ht="36.75" customHeight="1" x14ac:dyDescent="0.25">
      <c r="A65" s="2"/>
      <c r="B65" s="6">
        <f t="shared" si="1"/>
        <v>37</v>
      </c>
      <c r="C65" s="21" t="s">
        <v>47</v>
      </c>
      <c r="D65" s="7">
        <v>17</v>
      </c>
      <c r="E65" s="15" t="s">
        <v>1</v>
      </c>
      <c r="F65" s="15"/>
      <c r="G65" s="20">
        <f t="shared" si="2"/>
        <v>697.88888888888914</v>
      </c>
      <c r="H65" s="2"/>
      <c r="K65" s="25">
        <f t="shared" si="3"/>
        <v>37</v>
      </c>
      <c r="L65" s="36" t="s">
        <v>138</v>
      </c>
      <c r="M65" s="7">
        <v>15</v>
      </c>
      <c r="N65" s="36" t="s">
        <v>137</v>
      </c>
      <c r="O65" s="39"/>
      <c r="P65" s="26">
        <f t="shared" si="5"/>
        <v>842.26944444444473</v>
      </c>
      <c r="R65" s="49" t="s">
        <v>219</v>
      </c>
      <c r="S65" s="46">
        <v>20</v>
      </c>
      <c r="T65" s="46">
        <v>0</v>
      </c>
      <c r="U65" s="46">
        <v>546</v>
      </c>
      <c r="V65" s="46">
        <v>8</v>
      </c>
      <c r="W65" s="48">
        <f>W66-S65</f>
        <v>875</v>
      </c>
      <c r="Z65" s="56" t="s">
        <v>271</v>
      </c>
      <c r="AA65" s="57"/>
      <c r="AB65" s="57"/>
      <c r="AC65" s="57"/>
      <c r="AD65" s="57"/>
      <c r="AE65" s="57"/>
      <c r="AF65" s="57"/>
      <c r="AG65" s="57"/>
      <c r="AH65" s="58"/>
    </row>
    <row r="66" spans="1:34" ht="31.5" x14ac:dyDescent="0.25">
      <c r="A66" s="2"/>
      <c r="B66" s="6">
        <f t="shared" si="1"/>
        <v>38</v>
      </c>
      <c r="C66" s="21" t="s">
        <v>48</v>
      </c>
      <c r="D66" s="8">
        <v>9.5</v>
      </c>
      <c r="E66" s="15" t="s">
        <v>1</v>
      </c>
      <c r="F66" s="15"/>
      <c r="G66" s="20">
        <f t="shared" si="2"/>
        <v>714.88888888888914</v>
      </c>
      <c r="H66" s="2"/>
      <c r="K66" s="25">
        <f t="shared" si="3"/>
        <v>38</v>
      </c>
      <c r="L66" s="36" t="s">
        <v>139</v>
      </c>
      <c r="M66" s="7">
        <v>17</v>
      </c>
      <c r="N66" s="36" t="s">
        <v>1</v>
      </c>
      <c r="O66" s="39"/>
      <c r="P66" s="26">
        <f t="shared" si="5"/>
        <v>857.26944444444473</v>
      </c>
      <c r="R66" s="45" t="s">
        <v>226</v>
      </c>
      <c r="S66" s="46">
        <v>26</v>
      </c>
      <c r="T66" s="46">
        <v>0</v>
      </c>
      <c r="U66" s="46">
        <v>572</v>
      </c>
      <c r="V66" s="46">
        <v>8</v>
      </c>
      <c r="W66" s="48">
        <f>273+622</f>
        <v>895</v>
      </c>
      <c r="Z66" s="56" t="s">
        <v>272</v>
      </c>
      <c r="AA66" s="57"/>
      <c r="AB66" s="57"/>
      <c r="AC66" s="57"/>
      <c r="AD66" s="57"/>
      <c r="AE66" s="57"/>
      <c r="AF66" s="57"/>
      <c r="AG66" s="57"/>
      <c r="AH66" s="58"/>
    </row>
    <row r="67" spans="1:34" ht="57" customHeight="1" x14ac:dyDescent="0.25">
      <c r="A67" s="2"/>
      <c r="B67" s="6">
        <f t="shared" si="1"/>
        <v>39</v>
      </c>
      <c r="C67" s="21" t="s">
        <v>49</v>
      </c>
      <c r="D67" s="7">
        <f>1+2/12</f>
        <v>1.1666666666666667</v>
      </c>
      <c r="E67" s="15" t="s">
        <v>1</v>
      </c>
      <c r="F67" s="15"/>
      <c r="G67" s="20">
        <f t="shared" si="2"/>
        <v>724.38888888888914</v>
      </c>
      <c r="H67" s="2"/>
      <c r="K67" s="25">
        <f t="shared" si="3"/>
        <v>39</v>
      </c>
      <c r="L67" s="36" t="s">
        <v>140</v>
      </c>
      <c r="M67" s="7">
        <f>9+6/12</f>
        <v>9.5</v>
      </c>
      <c r="N67" s="36" t="s">
        <v>1</v>
      </c>
      <c r="O67" s="39"/>
      <c r="P67" s="26">
        <f t="shared" si="5"/>
        <v>874.26944444444473</v>
      </c>
      <c r="R67" s="45" t="s">
        <v>227</v>
      </c>
      <c r="S67" s="46">
        <v>1</v>
      </c>
      <c r="T67" s="46">
        <v>2</v>
      </c>
      <c r="U67" s="46">
        <v>573</v>
      </c>
      <c r="V67" s="46">
        <v>10</v>
      </c>
      <c r="W67" s="48">
        <f>299+622</f>
        <v>921</v>
      </c>
      <c r="Z67" s="56" t="s">
        <v>273</v>
      </c>
      <c r="AA67" s="57"/>
      <c r="AB67" s="57"/>
      <c r="AC67" s="57"/>
      <c r="AD67" s="57"/>
      <c r="AE67" s="57"/>
      <c r="AF67" s="57"/>
      <c r="AG67" s="57"/>
      <c r="AH67" s="58"/>
    </row>
    <row r="68" spans="1:34" ht="36.75" customHeight="1" thickBot="1" x14ac:dyDescent="0.3">
      <c r="A68" s="2"/>
      <c r="B68" s="6">
        <f t="shared" si="1"/>
        <v>40</v>
      </c>
      <c r="C68" s="21" t="s">
        <v>50</v>
      </c>
      <c r="D68" s="7">
        <v>2</v>
      </c>
      <c r="E68" s="15" t="s">
        <v>1</v>
      </c>
      <c r="F68" s="15"/>
      <c r="G68" s="20">
        <f t="shared" si="2"/>
        <v>725.55555555555577</v>
      </c>
      <c r="H68" s="2"/>
      <c r="K68" s="25">
        <f t="shared" si="3"/>
        <v>40</v>
      </c>
      <c r="L68" s="36" t="s">
        <v>141</v>
      </c>
      <c r="M68" s="7">
        <f>1+2/12</f>
        <v>1.1666666666666667</v>
      </c>
      <c r="N68" s="36" t="s">
        <v>1</v>
      </c>
      <c r="O68" s="39"/>
      <c r="P68" s="26">
        <f t="shared" si="5"/>
        <v>883.76944444444473</v>
      </c>
      <c r="R68" s="50" t="s">
        <v>228</v>
      </c>
      <c r="S68" s="51" t="s">
        <v>220</v>
      </c>
      <c r="T68" s="51" t="s">
        <v>220</v>
      </c>
      <c r="U68" s="51" t="s">
        <v>220</v>
      </c>
      <c r="V68" s="51" t="s">
        <v>220</v>
      </c>
      <c r="W68" s="52">
        <f>301+622</f>
        <v>923</v>
      </c>
      <c r="Z68" s="56" t="s">
        <v>274</v>
      </c>
      <c r="AA68" s="57"/>
      <c r="AB68" s="57"/>
      <c r="AC68" s="57"/>
      <c r="AD68" s="57"/>
      <c r="AE68" s="57"/>
      <c r="AF68" s="57"/>
      <c r="AG68" s="57"/>
      <c r="AH68" s="58"/>
    </row>
    <row r="69" spans="1:34" ht="38.25" customHeight="1" thickTop="1" x14ac:dyDescent="0.25">
      <c r="A69" s="2"/>
      <c r="B69" s="6">
        <f t="shared" si="1"/>
        <v>41</v>
      </c>
      <c r="C69" s="21" t="s">
        <v>51</v>
      </c>
      <c r="D69" s="7">
        <f>7+5/12</f>
        <v>7.416666666666667</v>
      </c>
      <c r="E69" s="15" t="s">
        <v>44</v>
      </c>
      <c r="F69" s="15"/>
      <c r="G69" s="20">
        <f t="shared" si="2"/>
        <v>727.55555555555577</v>
      </c>
      <c r="H69" s="2"/>
      <c r="K69" s="25">
        <f t="shared" si="3"/>
        <v>41</v>
      </c>
      <c r="L69" s="36" t="s">
        <v>50</v>
      </c>
      <c r="M69" s="7">
        <v>2</v>
      </c>
      <c r="N69" s="36" t="s">
        <v>1</v>
      </c>
      <c r="O69" s="39"/>
      <c r="P69" s="26">
        <f t="shared" si="5"/>
        <v>884.93611111111136</v>
      </c>
      <c r="Z69" s="56" t="s">
        <v>275</v>
      </c>
      <c r="AA69" s="57"/>
      <c r="AB69" s="57"/>
      <c r="AC69" s="57"/>
      <c r="AD69" s="57"/>
      <c r="AE69" s="57"/>
      <c r="AF69" s="57"/>
      <c r="AG69" s="57"/>
      <c r="AH69" s="58"/>
    </row>
    <row r="70" spans="1:34" ht="39.75" customHeight="1" x14ac:dyDescent="0.25">
      <c r="A70" s="2"/>
      <c r="B70" s="6">
        <f t="shared" si="1"/>
        <v>42</v>
      </c>
      <c r="C70" s="21" t="s">
        <v>52</v>
      </c>
      <c r="D70" s="7">
        <f>8+9/12</f>
        <v>8.75</v>
      </c>
      <c r="E70" s="15" t="s">
        <v>44</v>
      </c>
      <c r="F70" s="15"/>
      <c r="G70" s="20">
        <f t="shared" si="2"/>
        <v>734.9722222222224</v>
      </c>
      <c r="H70" s="2"/>
      <c r="K70" s="25">
        <f t="shared" si="3"/>
        <v>42</v>
      </c>
      <c r="L70" s="36" t="s">
        <v>51</v>
      </c>
      <c r="M70" s="7">
        <f>7+5/12</f>
        <v>7.416666666666667</v>
      </c>
      <c r="N70" s="36" t="s">
        <v>137</v>
      </c>
      <c r="O70" s="39"/>
      <c r="P70" s="26">
        <f t="shared" si="5"/>
        <v>886.93611111111136</v>
      </c>
      <c r="Z70" s="56" t="s">
        <v>276</v>
      </c>
      <c r="AA70" s="57"/>
      <c r="AB70" s="57"/>
      <c r="AC70" s="57"/>
      <c r="AD70" s="57"/>
      <c r="AE70" s="57"/>
      <c r="AF70" s="57"/>
      <c r="AG70" s="57"/>
      <c r="AH70" s="58"/>
    </row>
    <row r="71" spans="1:34" ht="30" x14ac:dyDescent="0.25">
      <c r="A71" s="2"/>
      <c r="B71" s="6">
        <f t="shared" si="1"/>
        <v>43</v>
      </c>
      <c r="C71" s="21" t="s">
        <v>53</v>
      </c>
      <c r="D71" s="7">
        <v>25</v>
      </c>
      <c r="E71" s="15" t="s">
        <v>1</v>
      </c>
      <c r="F71" s="15"/>
      <c r="G71" s="20">
        <f t="shared" si="2"/>
        <v>743.7222222222224</v>
      </c>
      <c r="H71" s="2"/>
      <c r="K71" s="25">
        <f t="shared" si="3"/>
        <v>43</v>
      </c>
      <c r="L71" s="36" t="s">
        <v>142</v>
      </c>
      <c r="M71" s="7">
        <f>8+9/12</f>
        <v>8.75</v>
      </c>
      <c r="N71" s="36" t="s">
        <v>137</v>
      </c>
      <c r="O71" s="39"/>
      <c r="P71" s="26">
        <f t="shared" si="5"/>
        <v>894.35277777777799</v>
      </c>
      <c r="Z71" s="56" t="s">
        <v>277</v>
      </c>
      <c r="AA71" s="57"/>
      <c r="AB71" s="57"/>
      <c r="AC71" s="57"/>
      <c r="AD71" s="57"/>
      <c r="AE71" s="57"/>
      <c r="AF71" s="57"/>
      <c r="AG71" s="57"/>
      <c r="AH71" s="58"/>
    </row>
    <row r="72" spans="1:34" ht="30" x14ac:dyDescent="0.25">
      <c r="A72" s="2"/>
      <c r="B72" s="6">
        <f t="shared" si="1"/>
        <v>44</v>
      </c>
      <c r="C72" s="21" t="s">
        <v>54</v>
      </c>
      <c r="D72" s="7">
        <v>25</v>
      </c>
      <c r="E72" s="15" t="s">
        <v>1</v>
      </c>
      <c r="F72" s="15"/>
      <c r="G72" s="20">
        <f t="shared" si="2"/>
        <v>768.7222222222224</v>
      </c>
      <c r="H72" s="2"/>
      <c r="K72" s="25">
        <f t="shared" si="3"/>
        <v>44</v>
      </c>
      <c r="L72" s="36" t="s">
        <v>143</v>
      </c>
      <c r="M72" s="7">
        <f>2+5/12</f>
        <v>2.4166666666666665</v>
      </c>
      <c r="N72" s="36" t="s">
        <v>137</v>
      </c>
      <c r="O72" s="39"/>
      <c r="P72" s="26">
        <f t="shared" si="5"/>
        <v>903.10277777777799</v>
      </c>
      <c r="Z72" s="56" t="s">
        <v>278</v>
      </c>
      <c r="AA72" s="57"/>
      <c r="AB72" s="57"/>
      <c r="AC72" s="57"/>
      <c r="AD72" s="57"/>
      <c r="AE72" s="57"/>
      <c r="AF72" s="57"/>
      <c r="AG72" s="57"/>
      <c r="AH72" s="58"/>
    </row>
    <row r="73" spans="1:34" ht="30" x14ac:dyDescent="0.25">
      <c r="A73" s="2"/>
      <c r="B73" s="6">
        <f t="shared" si="1"/>
        <v>45</v>
      </c>
      <c r="C73" s="21" t="s">
        <v>56</v>
      </c>
      <c r="D73" s="7">
        <v>19</v>
      </c>
      <c r="E73" s="15" t="s">
        <v>1</v>
      </c>
      <c r="F73" s="15"/>
      <c r="G73" s="20">
        <f t="shared" si="2"/>
        <v>793.7222222222224</v>
      </c>
      <c r="H73" s="2"/>
      <c r="K73" s="25">
        <f t="shared" si="3"/>
        <v>45</v>
      </c>
      <c r="L73" s="36" t="s">
        <v>144</v>
      </c>
      <c r="M73" s="7">
        <v>25</v>
      </c>
      <c r="N73" s="36" t="s">
        <v>1</v>
      </c>
      <c r="O73" s="39"/>
      <c r="P73" s="26">
        <f t="shared" si="5"/>
        <v>905.51944444444462</v>
      </c>
      <c r="Z73" s="56" t="s">
        <v>279</v>
      </c>
      <c r="AA73" s="57"/>
      <c r="AB73" s="57"/>
      <c r="AC73" s="57"/>
      <c r="AD73" s="57"/>
      <c r="AE73" s="57"/>
      <c r="AF73" s="57"/>
      <c r="AG73" s="57"/>
      <c r="AH73" s="58"/>
    </row>
    <row r="74" spans="1:34" ht="30" x14ac:dyDescent="0.25">
      <c r="A74" s="2"/>
      <c r="B74" s="6">
        <f t="shared" si="1"/>
        <v>46</v>
      </c>
      <c r="C74" s="21" t="s">
        <v>55</v>
      </c>
      <c r="D74" s="7">
        <f>25+8/12</f>
        <v>25.666666666666668</v>
      </c>
      <c r="E74" s="15" t="s">
        <v>1</v>
      </c>
      <c r="F74" s="15"/>
      <c r="G74" s="20">
        <f t="shared" si="2"/>
        <v>812.7222222222224</v>
      </c>
      <c r="H74" s="2"/>
      <c r="K74" s="25">
        <f t="shared" si="3"/>
        <v>46</v>
      </c>
      <c r="L74" s="36" t="s">
        <v>145</v>
      </c>
      <c r="M74" s="7">
        <v>14</v>
      </c>
      <c r="N74" s="36" t="s">
        <v>1</v>
      </c>
      <c r="O74" s="39"/>
      <c r="P74" s="26">
        <f t="shared" si="5"/>
        <v>930.51944444444462</v>
      </c>
      <c r="Z74" s="56" t="s">
        <v>280</v>
      </c>
      <c r="AA74" s="57"/>
      <c r="AB74" s="57"/>
      <c r="AC74" s="57"/>
      <c r="AD74" s="57"/>
      <c r="AE74" s="57"/>
      <c r="AF74" s="57"/>
      <c r="AG74" s="57"/>
      <c r="AH74" s="58"/>
    </row>
    <row r="75" spans="1:34" ht="30" x14ac:dyDescent="0.25">
      <c r="A75" s="2"/>
      <c r="B75" s="6">
        <f t="shared" si="1"/>
        <v>47</v>
      </c>
      <c r="C75" s="21" t="s">
        <v>57</v>
      </c>
      <c r="D75" s="7">
        <f>1+29/30/12</f>
        <v>1.0805555555555555</v>
      </c>
      <c r="E75" s="15" t="s">
        <v>1</v>
      </c>
      <c r="F75" s="15"/>
      <c r="G75" s="20">
        <f t="shared" si="2"/>
        <v>838.38888888888903</v>
      </c>
      <c r="H75" s="2"/>
      <c r="K75" s="25">
        <f t="shared" si="3"/>
        <v>47</v>
      </c>
      <c r="L75" s="36" t="s">
        <v>146</v>
      </c>
      <c r="M75" s="7">
        <f>29+8/12</f>
        <v>29.666666666666668</v>
      </c>
      <c r="N75" s="36" t="s">
        <v>1</v>
      </c>
      <c r="O75" s="39"/>
      <c r="P75" s="26">
        <f t="shared" si="5"/>
        <v>944.51944444444462</v>
      </c>
      <c r="Z75" s="56" t="s">
        <v>281</v>
      </c>
      <c r="AA75" s="57"/>
      <c r="AB75" s="57"/>
      <c r="AC75" s="57"/>
      <c r="AD75" s="57"/>
      <c r="AE75" s="57"/>
      <c r="AF75" s="57"/>
      <c r="AG75" s="57"/>
      <c r="AH75" s="58"/>
    </row>
    <row r="76" spans="1:34" ht="30" x14ac:dyDescent="0.25">
      <c r="A76" s="2"/>
      <c r="B76" s="6">
        <f t="shared" si="1"/>
        <v>48</v>
      </c>
      <c r="C76" s="21" t="s">
        <v>58</v>
      </c>
      <c r="D76" s="7">
        <v>26</v>
      </c>
      <c r="E76" s="15" t="s">
        <v>1</v>
      </c>
      <c r="F76" s="15"/>
      <c r="G76" s="20">
        <f t="shared" si="2"/>
        <v>839.46944444444455</v>
      </c>
      <c r="H76" s="2"/>
      <c r="K76" s="25">
        <f t="shared" si="3"/>
        <v>48</v>
      </c>
      <c r="L76" s="36" t="s">
        <v>57</v>
      </c>
      <c r="M76" s="7">
        <f>1+20/30/12</f>
        <v>1.0555555555555556</v>
      </c>
      <c r="N76" s="36" t="s">
        <v>1</v>
      </c>
      <c r="O76" s="39"/>
      <c r="P76" s="26">
        <f t="shared" si="5"/>
        <v>974.18611111111125</v>
      </c>
      <c r="Z76" s="56" t="s">
        <v>282</v>
      </c>
      <c r="AA76" s="57"/>
      <c r="AB76" s="57"/>
      <c r="AC76" s="57"/>
      <c r="AD76" s="57"/>
      <c r="AE76" s="57"/>
      <c r="AF76" s="57"/>
      <c r="AG76" s="57"/>
      <c r="AH76" s="58"/>
    </row>
    <row r="77" spans="1:34" ht="39.75" customHeight="1" x14ac:dyDescent="0.25">
      <c r="A77" s="2"/>
      <c r="B77" s="6">
        <f t="shared" si="1"/>
        <v>49</v>
      </c>
      <c r="C77" s="21" t="s">
        <v>59</v>
      </c>
      <c r="D77" s="7">
        <v>15</v>
      </c>
      <c r="E77" s="15" t="s">
        <v>1</v>
      </c>
      <c r="F77" s="15"/>
      <c r="G77" s="20">
        <f t="shared" si="2"/>
        <v>865.46944444444455</v>
      </c>
      <c r="H77" s="2"/>
      <c r="K77" s="25">
        <f t="shared" si="3"/>
        <v>49</v>
      </c>
      <c r="L77" s="36" t="s">
        <v>58</v>
      </c>
      <c r="M77" s="7">
        <v>26</v>
      </c>
      <c r="N77" s="36" t="s">
        <v>1</v>
      </c>
      <c r="O77" s="39"/>
      <c r="P77" s="26">
        <f t="shared" si="5"/>
        <v>975.24166666666679</v>
      </c>
      <c r="Z77" s="56" t="s">
        <v>283</v>
      </c>
      <c r="AA77" s="57"/>
      <c r="AB77" s="57"/>
      <c r="AC77" s="57"/>
      <c r="AD77" s="57"/>
      <c r="AE77" s="57"/>
      <c r="AF77" s="57"/>
      <c r="AG77" s="57"/>
      <c r="AH77" s="58"/>
    </row>
    <row r="78" spans="1:34" ht="35.25" customHeight="1" thickBot="1" x14ac:dyDescent="0.3">
      <c r="A78" s="2"/>
      <c r="B78" s="6">
        <f t="shared" si="1"/>
        <v>50</v>
      </c>
      <c r="C78" s="21" t="s">
        <v>60</v>
      </c>
      <c r="D78" s="7">
        <f>3+3/12</f>
        <v>3.25</v>
      </c>
      <c r="E78" s="15" t="s">
        <v>1</v>
      </c>
      <c r="F78" s="15"/>
      <c r="G78" s="20">
        <f t="shared" si="2"/>
        <v>880.46944444444455</v>
      </c>
      <c r="H78" s="2"/>
      <c r="K78" s="25">
        <f t="shared" si="3"/>
        <v>50</v>
      </c>
      <c r="L78" s="36" t="s">
        <v>147</v>
      </c>
      <c r="M78" s="7">
        <v>15</v>
      </c>
      <c r="N78" s="36" t="s">
        <v>1</v>
      </c>
      <c r="O78" s="39"/>
      <c r="P78" s="26">
        <f t="shared" si="5"/>
        <v>1001.2416666666668</v>
      </c>
      <c r="Z78" s="59" t="s">
        <v>284</v>
      </c>
      <c r="AA78" s="60"/>
      <c r="AB78" s="60"/>
      <c r="AC78" s="60"/>
      <c r="AD78" s="60"/>
      <c r="AE78" s="60"/>
      <c r="AF78" s="60"/>
      <c r="AG78" s="60"/>
      <c r="AH78" s="61"/>
    </row>
    <row r="79" spans="1:34" ht="30.75" thickTop="1" x14ac:dyDescent="0.25">
      <c r="A79" s="2"/>
      <c r="B79" s="6">
        <f t="shared" si="1"/>
        <v>51</v>
      </c>
      <c r="C79" s="21" t="s">
        <v>61</v>
      </c>
      <c r="D79" s="8">
        <v>7.5</v>
      </c>
      <c r="E79" s="15" t="s">
        <v>1</v>
      </c>
      <c r="F79" s="15"/>
      <c r="G79" s="20">
        <f t="shared" si="2"/>
        <v>883.71944444444455</v>
      </c>
      <c r="H79" s="2"/>
      <c r="K79" s="25">
        <f t="shared" si="3"/>
        <v>51</v>
      </c>
      <c r="L79" s="36" t="s">
        <v>148</v>
      </c>
      <c r="M79" s="7">
        <f>3+3/12</f>
        <v>3.25</v>
      </c>
      <c r="N79" s="36" t="s">
        <v>1</v>
      </c>
      <c r="O79" s="39"/>
      <c r="P79" s="26">
        <f t="shared" si="5"/>
        <v>1016.2416666666668</v>
      </c>
      <c r="Z79" s="54"/>
      <c r="AA79" s="54"/>
      <c r="AB79" s="54"/>
      <c r="AC79" s="54"/>
      <c r="AD79" s="54"/>
      <c r="AE79" s="54"/>
      <c r="AF79" s="54"/>
      <c r="AG79" s="54"/>
      <c r="AH79" s="54"/>
    </row>
    <row r="80" spans="1:34" x14ac:dyDescent="0.25">
      <c r="A80" s="2"/>
      <c r="B80" s="6">
        <f t="shared" si="1"/>
        <v>52</v>
      </c>
      <c r="C80" s="21" t="s">
        <v>62</v>
      </c>
      <c r="D80" s="7">
        <f>6+6/12</f>
        <v>6.5</v>
      </c>
      <c r="E80" s="15" t="s">
        <v>1</v>
      </c>
      <c r="F80" s="15"/>
      <c r="G80" s="20">
        <f t="shared" si="2"/>
        <v>891.21944444444455</v>
      </c>
      <c r="H80" s="2"/>
      <c r="K80" s="25">
        <f t="shared" si="3"/>
        <v>52</v>
      </c>
      <c r="L80" s="36" t="s">
        <v>149</v>
      </c>
      <c r="M80" s="7">
        <f>6+6/12</f>
        <v>6.5</v>
      </c>
      <c r="N80" s="36" t="s">
        <v>1</v>
      </c>
      <c r="O80" s="39"/>
      <c r="P80" s="26">
        <f t="shared" si="5"/>
        <v>1019.4916666666668</v>
      </c>
      <c r="Z80" s="54"/>
      <c r="AA80" s="54"/>
      <c r="AB80" s="54"/>
      <c r="AC80" s="54"/>
      <c r="AD80" s="54"/>
      <c r="AE80" s="54"/>
      <c r="AF80" s="54"/>
      <c r="AG80" s="54"/>
      <c r="AH80" s="54"/>
    </row>
    <row r="81" spans="1:34" ht="30" x14ac:dyDescent="0.25">
      <c r="A81" s="2"/>
      <c r="B81" s="6">
        <f t="shared" si="1"/>
        <v>53</v>
      </c>
      <c r="C81" s="21" t="s">
        <v>63</v>
      </c>
      <c r="D81" s="7">
        <v>50</v>
      </c>
      <c r="E81" s="15" t="s">
        <v>1</v>
      </c>
      <c r="F81" s="15"/>
      <c r="G81" s="20">
        <f t="shared" si="2"/>
        <v>897.71944444444455</v>
      </c>
      <c r="H81" s="2"/>
      <c r="K81" s="25">
        <f t="shared" si="3"/>
        <v>53</v>
      </c>
      <c r="L81" s="36" t="s">
        <v>61</v>
      </c>
      <c r="M81" s="7">
        <f>6+6/12</f>
        <v>6.5</v>
      </c>
      <c r="N81" s="36" t="s">
        <v>1</v>
      </c>
      <c r="O81" s="39"/>
      <c r="P81" s="26">
        <f t="shared" si="5"/>
        <v>1025.9916666666668</v>
      </c>
      <c r="Z81" s="54"/>
      <c r="AA81" s="54"/>
      <c r="AB81" s="54"/>
      <c r="AC81" s="54"/>
      <c r="AD81" s="54"/>
      <c r="AE81" s="54"/>
      <c r="AF81" s="54"/>
      <c r="AG81" s="54"/>
      <c r="AH81" s="54"/>
    </row>
    <row r="82" spans="1:34" ht="60" x14ac:dyDescent="0.25">
      <c r="A82" s="2"/>
      <c r="B82" s="6">
        <f t="shared" si="1"/>
        <v>54</v>
      </c>
      <c r="C82" s="21" t="s">
        <v>64</v>
      </c>
      <c r="D82" s="7">
        <f>5+8/12</f>
        <v>5.666666666666667</v>
      </c>
      <c r="E82" s="15" t="s">
        <v>1</v>
      </c>
      <c r="F82" s="15"/>
      <c r="G82" s="20">
        <f t="shared" si="2"/>
        <v>947.71944444444455</v>
      </c>
      <c r="H82" s="2"/>
      <c r="K82" s="25">
        <f t="shared" si="3"/>
        <v>54</v>
      </c>
      <c r="L82" s="36" t="s">
        <v>150</v>
      </c>
      <c r="M82" s="7">
        <v>8</v>
      </c>
      <c r="N82" s="36" t="s">
        <v>1</v>
      </c>
      <c r="O82" s="39"/>
      <c r="P82" s="26">
        <f t="shared" si="5"/>
        <v>1032.4916666666668</v>
      </c>
      <c r="Z82" s="54"/>
      <c r="AA82" s="54"/>
      <c r="AB82" s="54"/>
      <c r="AC82" s="54"/>
      <c r="AD82" s="54"/>
      <c r="AE82" s="54"/>
      <c r="AF82" s="54"/>
      <c r="AG82" s="54"/>
      <c r="AH82" s="54"/>
    </row>
    <row r="83" spans="1:34" ht="30" x14ac:dyDescent="0.25">
      <c r="A83" s="2"/>
      <c r="B83" s="6">
        <f t="shared" si="1"/>
        <v>55</v>
      </c>
      <c r="C83" s="21" t="s">
        <v>65</v>
      </c>
      <c r="D83" s="7">
        <v>2</v>
      </c>
      <c r="E83" s="15" t="s">
        <v>1</v>
      </c>
      <c r="F83" s="15"/>
      <c r="G83" s="20">
        <f t="shared" si="2"/>
        <v>953.38611111111118</v>
      </c>
      <c r="H83" s="2"/>
      <c r="K83" s="25">
        <f t="shared" si="3"/>
        <v>55</v>
      </c>
      <c r="L83" s="36" t="s">
        <v>151</v>
      </c>
      <c r="M83" s="7">
        <v>2</v>
      </c>
      <c r="N83" s="36" t="s">
        <v>1</v>
      </c>
      <c r="O83" s="39"/>
      <c r="P83" s="26">
        <f t="shared" si="5"/>
        <v>1040.4916666666668</v>
      </c>
      <c r="Z83" s="54"/>
      <c r="AA83" s="54"/>
      <c r="AB83" s="54"/>
      <c r="AC83" s="54"/>
      <c r="AD83" s="54"/>
      <c r="AE83" s="54"/>
      <c r="AF83" s="54"/>
      <c r="AG83" s="54"/>
      <c r="AH83" s="54"/>
    </row>
    <row r="84" spans="1:34" ht="45" x14ac:dyDescent="0.25">
      <c r="A84" s="2"/>
      <c r="B84" s="6">
        <f t="shared" si="1"/>
        <v>56</v>
      </c>
      <c r="C84" s="21" t="s">
        <v>66</v>
      </c>
      <c r="D84" s="7">
        <f>7+8/12</f>
        <v>7.666666666666667</v>
      </c>
      <c r="E84" s="15" t="s">
        <v>1</v>
      </c>
      <c r="F84" s="15"/>
      <c r="G84" s="20">
        <f t="shared" si="2"/>
        <v>955.38611111111118</v>
      </c>
      <c r="H84" s="2"/>
      <c r="K84" s="25">
        <f t="shared" si="3"/>
        <v>56</v>
      </c>
      <c r="L84" s="36" t="s">
        <v>152</v>
      </c>
      <c r="M84" s="7">
        <f>5+8/12</f>
        <v>5.666666666666667</v>
      </c>
      <c r="N84" s="36" t="s">
        <v>1</v>
      </c>
      <c r="O84" s="39"/>
      <c r="P84" s="26">
        <f t="shared" si="5"/>
        <v>1042.4916666666668</v>
      </c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ht="30" x14ac:dyDescent="0.25">
      <c r="A85" s="2"/>
      <c r="B85" s="6">
        <f t="shared" si="1"/>
        <v>57</v>
      </c>
      <c r="C85" s="21" t="s">
        <v>67</v>
      </c>
      <c r="D85" s="7">
        <f>4+22/30/12</f>
        <v>4.0611111111111109</v>
      </c>
      <c r="E85" s="15" t="s">
        <v>1</v>
      </c>
      <c r="F85" s="15"/>
      <c r="G85" s="20">
        <f t="shared" si="2"/>
        <v>963.05277777777781</v>
      </c>
      <c r="H85" s="2"/>
      <c r="K85" s="25">
        <f t="shared" si="3"/>
        <v>57</v>
      </c>
      <c r="L85" s="36" t="s">
        <v>153</v>
      </c>
      <c r="M85" s="7">
        <f>7+8/12</f>
        <v>7.666666666666667</v>
      </c>
      <c r="N85" s="36" t="s">
        <v>1</v>
      </c>
      <c r="O85" s="39"/>
      <c r="P85" s="26">
        <f t="shared" si="5"/>
        <v>1048.1583333333335</v>
      </c>
      <c r="Z85" s="54"/>
      <c r="AA85" s="54"/>
      <c r="AB85" s="54"/>
      <c r="AC85" s="54"/>
      <c r="AD85" s="54"/>
      <c r="AE85" s="54"/>
      <c r="AF85" s="54"/>
      <c r="AG85" s="54"/>
      <c r="AH85" s="54"/>
    </row>
    <row r="86" spans="1:34" ht="30" x14ac:dyDescent="0.25">
      <c r="A86" s="2"/>
      <c r="B86" s="6">
        <f t="shared" si="1"/>
        <v>58</v>
      </c>
      <c r="C86" s="21" t="s">
        <v>68</v>
      </c>
      <c r="D86" s="7">
        <f>12+7/12</f>
        <v>12.583333333333334</v>
      </c>
      <c r="E86" s="15" t="s">
        <v>1</v>
      </c>
      <c r="F86" s="15"/>
      <c r="G86" s="20">
        <f t="shared" si="2"/>
        <v>967.11388888888894</v>
      </c>
      <c r="H86" s="2"/>
      <c r="K86" s="25">
        <f t="shared" si="3"/>
        <v>58</v>
      </c>
      <c r="L86" s="36" t="s">
        <v>154</v>
      </c>
      <c r="M86" s="7">
        <f>4/12+24/30/12</f>
        <v>0.39999999999999997</v>
      </c>
      <c r="N86" s="36" t="s">
        <v>1</v>
      </c>
      <c r="O86" s="39"/>
      <c r="P86" s="26">
        <f t="shared" si="5"/>
        <v>1055.8250000000003</v>
      </c>
      <c r="Z86" s="54"/>
      <c r="AA86" s="54"/>
      <c r="AB86" s="54"/>
      <c r="AC86" s="54"/>
      <c r="AD86" s="54"/>
      <c r="AE86" s="54"/>
      <c r="AF86" s="54"/>
      <c r="AG86" s="54"/>
      <c r="AH86" s="54"/>
    </row>
    <row r="87" spans="1:34" ht="30" x14ac:dyDescent="0.25">
      <c r="A87" s="2"/>
      <c r="B87" s="6">
        <f t="shared" si="1"/>
        <v>59</v>
      </c>
      <c r="C87" s="21" t="s">
        <v>69</v>
      </c>
      <c r="D87" s="7">
        <f>1+16/30/12</f>
        <v>1.0444444444444445</v>
      </c>
      <c r="E87" s="15" t="s">
        <v>1</v>
      </c>
      <c r="F87" s="15"/>
      <c r="G87" s="20">
        <f t="shared" si="2"/>
        <v>979.69722222222231</v>
      </c>
      <c r="H87" s="2"/>
      <c r="K87" s="25">
        <f t="shared" si="3"/>
        <v>59</v>
      </c>
      <c r="L87" s="36" t="s">
        <v>155</v>
      </c>
      <c r="M87" s="7">
        <f>12+7/12</f>
        <v>12.583333333333334</v>
      </c>
      <c r="N87" s="36" t="s">
        <v>1</v>
      </c>
      <c r="O87" s="39"/>
      <c r="P87" s="26">
        <f t="shared" si="5"/>
        <v>1056.2250000000004</v>
      </c>
      <c r="Z87" s="54"/>
      <c r="AA87" s="54"/>
      <c r="AB87" s="54"/>
      <c r="AC87" s="54"/>
      <c r="AD87" s="54"/>
      <c r="AE87" s="54"/>
      <c r="AF87" s="54"/>
      <c r="AG87" s="54"/>
      <c r="AH87" s="54"/>
    </row>
    <row r="88" spans="1:34" ht="30" x14ac:dyDescent="0.25">
      <c r="A88" s="2"/>
      <c r="B88" s="6">
        <f t="shared" si="1"/>
        <v>60</v>
      </c>
      <c r="C88" s="21" t="s">
        <v>80</v>
      </c>
      <c r="D88" s="7">
        <f>2+3/12</f>
        <v>2.25</v>
      </c>
      <c r="E88" s="15" t="s">
        <v>1</v>
      </c>
      <c r="F88" s="15"/>
      <c r="G88" s="20">
        <f t="shared" si="2"/>
        <v>980.74166666666679</v>
      </c>
      <c r="H88" s="2"/>
      <c r="K88" s="25">
        <f t="shared" si="3"/>
        <v>60</v>
      </c>
      <c r="L88" s="36" t="s">
        <v>156</v>
      </c>
      <c r="M88" s="7">
        <f>1+16/30/12</f>
        <v>1.0444444444444445</v>
      </c>
      <c r="N88" s="36" t="s">
        <v>1</v>
      </c>
      <c r="O88" s="39"/>
      <c r="P88" s="26">
        <f t="shared" si="5"/>
        <v>1068.8083333333336</v>
      </c>
      <c r="Z88" s="54"/>
      <c r="AA88" s="54"/>
      <c r="AB88" s="54"/>
      <c r="AC88" s="54"/>
      <c r="AD88" s="54"/>
      <c r="AE88" s="54"/>
      <c r="AF88" s="54"/>
      <c r="AG88" s="54"/>
      <c r="AH88" s="54"/>
    </row>
    <row r="89" spans="1:34" x14ac:dyDescent="0.25">
      <c r="A89" s="2"/>
      <c r="B89" s="6">
        <f t="shared" si="1"/>
        <v>61</v>
      </c>
      <c r="C89" s="21" t="s">
        <v>70</v>
      </c>
      <c r="D89" s="7">
        <f>7+6/12+10/30/12</f>
        <v>7.5277777777777777</v>
      </c>
      <c r="E89" s="15" t="s">
        <v>1</v>
      </c>
      <c r="F89" s="15"/>
      <c r="G89" s="20">
        <f t="shared" si="2"/>
        <v>982.99166666666679</v>
      </c>
      <c r="H89" s="2"/>
      <c r="K89" s="25">
        <f t="shared" si="3"/>
        <v>61</v>
      </c>
      <c r="L89" s="36" t="s">
        <v>157</v>
      </c>
      <c r="M89" s="7">
        <f>2+3/12</f>
        <v>2.25</v>
      </c>
      <c r="N89" s="36" t="s">
        <v>1</v>
      </c>
      <c r="O89" s="39"/>
      <c r="P89" s="26">
        <f t="shared" si="5"/>
        <v>1069.8527777777781</v>
      </c>
      <c r="Z89" s="54"/>
      <c r="AA89" s="54"/>
      <c r="AB89" s="54"/>
      <c r="AC89" s="54"/>
      <c r="AD89" s="54"/>
      <c r="AE89" s="54"/>
      <c r="AF89" s="54"/>
      <c r="AG89" s="54"/>
      <c r="AH89" s="54"/>
    </row>
    <row r="90" spans="1:34" x14ac:dyDescent="0.25">
      <c r="A90" s="2"/>
      <c r="B90" s="6">
        <f t="shared" si="1"/>
        <v>62</v>
      </c>
      <c r="C90" s="21" t="s">
        <v>71</v>
      </c>
      <c r="D90" s="7">
        <f>4+3/12</f>
        <v>4.25</v>
      </c>
      <c r="E90" s="15" t="s">
        <v>1</v>
      </c>
      <c r="F90" s="15"/>
      <c r="G90" s="20">
        <f t="shared" si="2"/>
        <v>990.51944444444462</v>
      </c>
      <c r="H90" s="2"/>
      <c r="K90" s="25">
        <f t="shared" si="3"/>
        <v>62</v>
      </c>
      <c r="L90" s="36" t="s">
        <v>70</v>
      </c>
      <c r="M90" s="7">
        <f>7+6/12</f>
        <v>7.5</v>
      </c>
      <c r="N90" s="36" t="s">
        <v>1</v>
      </c>
      <c r="O90" s="39"/>
      <c r="P90" s="26">
        <f t="shared" si="5"/>
        <v>1072.1027777777781</v>
      </c>
      <c r="Z90" s="54"/>
      <c r="AA90" s="54"/>
      <c r="AB90" s="54"/>
      <c r="AC90" s="54"/>
      <c r="AD90" s="54"/>
      <c r="AE90" s="54"/>
      <c r="AF90" s="54"/>
      <c r="AG90" s="54"/>
      <c r="AH90" s="54"/>
    </row>
    <row r="91" spans="1:34" ht="30" x14ac:dyDescent="0.25">
      <c r="A91" s="2"/>
      <c r="B91" s="6">
        <f t="shared" si="1"/>
        <v>63</v>
      </c>
      <c r="C91" s="21" t="s">
        <v>72</v>
      </c>
      <c r="D91" s="7">
        <f>6+7/12</f>
        <v>6.583333333333333</v>
      </c>
      <c r="E91" s="15" t="s">
        <v>1</v>
      </c>
      <c r="F91" s="15"/>
      <c r="G91" s="20">
        <f t="shared" si="2"/>
        <v>994.76944444444462</v>
      </c>
      <c r="H91" s="2"/>
      <c r="K91" s="25">
        <f t="shared" si="3"/>
        <v>63</v>
      </c>
      <c r="L91" s="36" t="s">
        <v>158</v>
      </c>
      <c r="M91" s="7">
        <f>4+3/12</f>
        <v>4.25</v>
      </c>
      <c r="N91" s="36" t="s">
        <v>1</v>
      </c>
      <c r="O91" s="39"/>
      <c r="P91" s="26">
        <f t="shared" si="5"/>
        <v>1079.6027777777781</v>
      </c>
      <c r="Z91" s="54"/>
      <c r="AA91" s="54"/>
      <c r="AB91" s="54"/>
      <c r="AC91" s="54"/>
      <c r="AD91" s="54"/>
      <c r="AE91" s="54"/>
      <c r="AF91" s="54"/>
      <c r="AG91" s="54"/>
      <c r="AH91" s="54"/>
    </row>
    <row r="92" spans="1:34" ht="30" x14ac:dyDescent="0.25">
      <c r="A92" s="2"/>
      <c r="B92" s="6">
        <f t="shared" si="1"/>
        <v>64</v>
      </c>
      <c r="C92" s="21" t="s">
        <v>73</v>
      </c>
      <c r="D92" s="7">
        <f>36+4/12</f>
        <v>36.333333333333336</v>
      </c>
      <c r="E92" s="15" t="s">
        <v>1</v>
      </c>
      <c r="F92" s="15"/>
      <c r="G92" s="20">
        <f t="shared" si="2"/>
        <v>1001.352777777778</v>
      </c>
      <c r="H92" s="2"/>
      <c r="K92" s="25">
        <f t="shared" si="3"/>
        <v>64</v>
      </c>
      <c r="L92" s="36" t="s">
        <v>72</v>
      </c>
      <c r="M92" s="7">
        <f>6+7/12</f>
        <v>6.583333333333333</v>
      </c>
      <c r="N92" s="36" t="s">
        <v>1</v>
      </c>
      <c r="O92" s="39"/>
      <c r="P92" s="26">
        <f t="shared" si="5"/>
        <v>1083.8527777777781</v>
      </c>
      <c r="Z92" s="54"/>
      <c r="AA92" s="54"/>
      <c r="AB92" s="54"/>
      <c r="AC92" s="54"/>
      <c r="AD92" s="54"/>
      <c r="AE92" s="54"/>
      <c r="AF92" s="54"/>
      <c r="AG92" s="54"/>
      <c r="AH92" s="54"/>
    </row>
    <row r="93" spans="1:34" ht="26.25" customHeight="1" x14ac:dyDescent="0.25">
      <c r="A93" s="2"/>
      <c r="B93" s="6">
        <f t="shared" si="1"/>
        <v>65</v>
      </c>
      <c r="C93" s="21" t="s">
        <v>79</v>
      </c>
      <c r="D93" s="7">
        <f>36+4/12</f>
        <v>36.333333333333336</v>
      </c>
      <c r="E93" s="15" t="s">
        <v>1</v>
      </c>
      <c r="F93" s="15"/>
      <c r="G93" s="20">
        <f t="shared" si="2"/>
        <v>1037.6861111111114</v>
      </c>
      <c r="H93" s="2"/>
      <c r="K93" s="25">
        <f t="shared" si="3"/>
        <v>65</v>
      </c>
      <c r="L93" s="36" t="s">
        <v>159</v>
      </c>
      <c r="M93" s="7">
        <v>3</v>
      </c>
      <c r="N93" s="36" t="s">
        <v>1</v>
      </c>
      <c r="O93" s="39"/>
      <c r="P93" s="26">
        <f t="shared" ref="P93:P113" si="6">P94-M93</f>
        <v>1090.4361111111114</v>
      </c>
      <c r="Z93" s="54"/>
      <c r="AA93" s="54"/>
      <c r="AB93" s="54"/>
      <c r="AC93" s="54"/>
      <c r="AD93" s="54"/>
      <c r="AE93" s="54"/>
      <c r="AF93" s="54"/>
      <c r="AG93" s="54"/>
      <c r="AH93" s="54"/>
    </row>
    <row r="94" spans="1:34" x14ac:dyDescent="0.25">
      <c r="A94" s="2"/>
      <c r="B94" s="6">
        <f t="shared" si="1"/>
        <v>66</v>
      </c>
      <c r="C94" s="21" t="s">
        <v>74</v>
      </c>
      <c r="D94" s="7">
        <f>24+7/12+23/30/12</f>
        <v>24.647222222222222</v>
      </c>
      <c r="E94" s="15" t="s">
        <v>1</v>
      </c>
      <c r="F94" s="15"/>
      <c r="G94" s="20">
        <f t="shared" si="2"/>
        <v>1074.0194444444446</v>
      </c>
      <c r="H94" s="2"/>
      <c r="K94" s="25">
        <f t="shared" si="3"/>
        <v>66</v>
      </c>
      <c r="L94" s="36" t="s">
        <v>160</v>
      </c>
      <c r="M94" s="7">
        <f>7+6/12</f>
        <v>7.5</v>
      </c>
      <c r="N94" s="36" t="s">
        <v>1</v>
      </c>
      <c r="O94" s="39"/>
      <c r="P94" s="26">
        <f t="shared" si="6"/>
        <v>1093.4361111111114</v>
      </c>
      <c r="Z94" s="54"/>
      <c r="AA94" s="54"/>
      <c r="AB94" s="54"/>
      <c r="AC94" s="54"/>
      <c r="AD94" s="54"/>
      <c r="AE94" s="54"/>
      <c r="AF94" s="54"/>
      <c r="AG94" s="54"/>
      <c r="AH94" s="54"/>
    </row>
    <row r="95" spans="1:34" ht="18" customHeight="1" x14ac:dyDescent="0.25">
      <c r="A95" s="2"/>
      <c r="B95" s="6">
        <f t="shared" ref="B95:B112" si="7">B94+1</f>
        <v>67</v>
      </c>
      <c r="C95" s="21" t="s">
        <v>75</v>
      </c>
      <c r="D95" s="7">
        <v>38</v>
      </c>
      <c r="E95" s="15" t="s">
        <v>1</v>
      </c>
      <c r="F95" s="15"/>
      <c r="G95" s="20">
        <f t="shared" ref="G95:G111" si="8">G96-D95</f>
        <v>1098.6666666666667</v>
      </c>
      <c r="H95" s="2"/>
      <c r="K95" s="25">
        <f t="shared" ref="K95:K115" si="9">K94+1</f>
        <v>67</v>
      </c>
      <c r="L95" s="36" t="s">
        <v>161</v>
      </c>
      <c r="M95" s="7">
        <f>24+7/12+23/30/12</f>
        <v>24.647222222222222</v>
      </c>
      <c r="N95" s="36" t="s">
        <v>1</v>
      </c>
      <c r="O95" s="39"/>
      <c r="P95" s="26">
        <f t="shared" si="6"/>
        <v>1100.9361111111114</v>
      </c>
      <c r="Z95" s="54"/>
      <c r="AA95" s="54"/>
      <c r="AB95" s="54"/>
      <c r="AC95" s="54"/>
      <c r="AD95" s="54"/>
      <c r="AE95" s="54"/>
      <c r="AF95" s="54"/>
      <c r="AG95" s="54"/>
      <c r="AH95" s="54"/>
    </row>
    <row r="96" spans="1:34" x14ac:dyDescent="0.25">
      <c r="A96" s="2"/>
      <c r="B96" s="6">
        <f t="shared" si="7"/>
        <v>68</v>
      </c>
      <c r="C96" s="21" t="s">
        <v>76</v>
      </c>
      <c r="D96" s="7">
        <v>6</v>
      </c>
      <c r="E96" s="15" t="s">
        <v>1</v>
      </c>
      <c r="F96" s="15"/>
      <c r="G96" s="20">
        <f t="shared" si="8"/>
        <v>1136.6666666666667</v>
      </c>
      <c r="H96" s="2"/>
      <c r="K96" s="25">
        <f t="shared" si="9"/>
        <v>68</v>
      </c>
      <c r="L96" s="36" t="s">
        <v>163</v>
      </c>
      <c r="M96" s="27">
        <v>0</v>
      </c>
      <c r="N96" s="39"/>
      <c r="O96" s="39"/>
      <c r="P96" s="26">
        <f t="shared" si="6"/>
        <v>1125.5833333333335</v>
      </c>
      <c r="Z96" s="54"/>
      <c r="AA96" s="54"/>
      <c r="AB96" s="54"/>
      <c r="AC96" s="54"/>
      <c r="AD96" s="54"/>
      <c r="AE96" s="54"/>
      <c r="AF96" s="54"/>
      <c r="AG96" s="54"/>
      <c r="AH96" s="54"/>
    </row>
    <row r="97" spans="1:34" ht="30" x14ac:dyDescent="0.25">
      <c r="A97" s="2"/>
      <c r="B97" s="6">
        <f t="shared" si="7"/>
        <v>69</v>
      </c>
      <c r="C97" s="21" t="s">
        <v>78</v>
      </c>
      <c r="D97" s="7">
        <f>2+6/12</f>
        <v>2.5</v>
      </c>
      <c r="E97" s="15" t="s">
        <v>1</v>
      </c>
      <c r="F97" s="15"/>
      <c r="G97" s="20">
        <f t="shared" si="8"/>
        <v>1142.6666666666667</v>
      </c>
      <c r="H97" s="2"/>
      <c r="K97" s="25">
        <f t="shared" si="9"/>
        <v>69</v>
      </c>
      <c r="L97" s="36" t="s">
        <v>164</v>
      </c>
      <c r="M97" s="7">
        <v>38</v>
      </c>
      <c r="N97" s="36" t="s">
        <v>1</v>
      </c>
      <c r="O97" s="39"/>
      <c r="P97" s="26">
        <f t="shared" si="6"/>
        <v>1125.5833333333335</v>
      </c>
      <c r="Z97" s="54"/>
      <c r="AA97" s="54"/>
      <c r="AB97" s="54"/>
      <c r="AC97" s="54"/>
      <c r="AD97" s="54"/>
      <c r="AE97" s="54"/>
      <c r="AF97" s="54"/>
      <c r="AG97" s="54"/>
      <c r="AH97" s="54"/>
    </row>
    <row r="98" spans="1:34" ht="30" x14ac:dyDescent="0.25">
      <c r="A98" s="2"/>
      <c r="B98" s="6">
        <f t="shared" si="7"/>
        <v>70</v>
      </c>
      <c r="C98" s="21" t="s">
        <v>77</v>
      </c>
      <c r="D98" s="7">
        <f>8+6/12</f>
        <v>8.5</v>
      </c>
      <c r="E98" s="15" t="s">
        <v>1</v>
      </c>
      <c r="F98" s="15"/>
      <c r="G98" s="20">
        <f t="shared" si="8"/>
        <v>1145.1666666666667</v>
      </c>
      <c r="H98" s="2"/>
      <c r="K98" s="25">
        <f t="shared" si="9"/>
        <v>70</v>
      </c>
      <c r="L98" s="36" t="s">
        <v>162</v>
      </c>
      <c r="M98" s="7">
        <f>6/12</f>
        <v>0.5</v>
      </c>
      <c r="N98" s="36" t="s">
        <v>1</v>
      </c>
      <c r="O98" s="39"/>
      <c r="P98" s="26">
        <f t="shared" si="6"/>
        <v>1163.5833333333335</v>
      </c>
      <c r="Z98" s="54"/>
      <c r="AA98" s="54"/>
      <c r="AB98" s="54"/>
      <c r="AC98" s="54"/>
      <c r="AD98" s="54"/>
      <c r="AE98" s="54"/>
      <c r="AF98" s="54"/>
      <c r="AG98" s="54"/>
      <c r="AH98" s="54"/>
    </row>
    <row r="99" spans="1:34" ht="30" x14ac:dyDescent="0.25">
      <c r="A99" s="2"/>
      <c r="B99" s="6">
        <f t="shared" si="7"/>
        <v>71</v>
      </c>
      <c r="C99" s="21" t="s">
        <v>81</v>
      </c>
      <c r="D99" s="7">
        <f>9+6/12</f>
        <v>9.5</v>
      </c>
      <c r="E99" s="15" t="s">
        <v>1</v>
      </c>
      <c r="F99" s="15"/>
      <c r="G99" s="20">
        <f t="shared" si="8"/>
        <v>1153.6666666666667</v>
      </c>
      <c r="H99" s="2"/>
      <c r="K99" s="25">
        <f t="shared" si="9"/>
        <v>71</v>
      </c>
      <c r="L99" s="36" t="s">
        <v>165</v>
      </c>
      <c r="M99" s="7">
        <f>2+6/12</f>
        <v>2.5</v>
      </c>
      <c r="N99" s="36" t="s">
        <v>1</v>
      </c>
      <c r="O99" s="39"/>
      <c r="P99" s="26">
        <f t="shared" si="6"/>
        <v>1164.0833333333335</v>
      </c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:34" ht="26.25" customHeight="1" x14ac:dyDescent="0.25">
      <c r="A100" s="2"/>
      <c r="B100" s="6">
        <f t="shared" si="7"/>
        <v>72</v>
      </c>
      <c r="C100" s="21" t="s">
        <v>82</v>
      </c>
      <c r="D100" s="7">
        <f>2/12+10/30/12</f>
        <v>0.19444444444444442</v>
      </c>
      <c r="E100" s="15" t="s">
        <v>1</v>
      </c>
      <c r="F100" s="15" t="s">
        <v>98</v>
      </c>
      <c r="G100" s="18">
        <f t="shared" si="8"/>
        <v>1163.1666666666667</v>
      </c>
      <c r="H100" s="2"/>
      <c r="K100" s="25">
        <f t="shared" si="9"/>
        <v>72</v>
      </c>
      <c r="L100" s="36" t="s">
        <v>166</v>
      </c>
      <c r="M100" s="7">
        <f>8+6/12</f>
        <v>8.5</v>
      </c>
      <c r="N100" s="36" t="s">
        <v>1</v>
      </c>
      <c r="O100" s="39"/>
      <c r="P100" s="26">
        <f t="shared" si="6"/>
        <v>1166.5833333333335</v>
      </c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:34" ht="45" x14ac:dyDescent="0.25">
      <c r="A101" s="2"/>
      <c r="B101" s="6">
        <f t="shared" si="7"/>
        <v>73</v>
      </c>
      <c r="C101" s="21" t="s">
        <v>83</v>
      </c>
      <c r="D101" s="7">
        <f>7/12+20/30/12</f>
        <v>0.63888888888888895</v>
      </c>
      <c r="E101" s="15" t="s">
        <v>1</v>
      </c>
      <c r="F101" s="15"/>
      <c r="G101" s="20">
        <f t="shared" si="8"/>
        <v>1163.3611111111111</v>
      </c>
      <c r="H101" s="2"/>
      <c r="K101" s="25">
        <f t="shared" si="9"/>
        <v>73</v>
      </c>
      <c r="L101" s="36" t="s">
        <v>190</v>
      </c>
      <c r="M101" s="7">
        <f>9+6/12</f>
        <v>9.5</v>
      </c>
      <c r="N101" s="36" t="s">
        <v>1</v>
      </c>
      <c r="O101" s="39"/>
      <c r="P101" s="26">
        <f t="shared" si="6"/>
        <v>1175.0833333333335</v>
      </c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:34" ht="20.25" customHeight="1" x14ac:dyDescent="0.25">
      <c r="A102" s="2"/>
      <c r="B102" s="6">
        <f t="shared" si="7"/>
        <v>74</v>
      </c>
      <c r="C102" s="21" t="s">
        <v>84</v>
      </c>
      <c r="D102" s="7">
        <v>18</v>
      </c>
      <c r="E102" s="15" t="s">
        <v>1</v>
      </c>
      <c r="F102" s="15"/>
      <c r="G102" s="20">
        <f t="shared" si="8"/>
        <v>1164</v>
      </c>
      <c r="H102" s="2"/>
      <c r="K102" s="25">
        <f t="shared" si="9"/>
        <v>74</v>
      </c>
      <c r="L102" s="36" t="s">
        <v>167</v>
      </c>
      <c r="M102" s="7">
        <f>2/12+10/30/12</f>
        <v>0.19444444444444442</v>
      </c>
      <c r="N102" s="36" t="s">
        <v>1</v>
      </c>
      <c r="O102" s="36" t="s">
        <v>168</v>
      </c>
      <c r="P102" s="28">
        <f t="shared" si="6"/>
        <v>1184.5833333333335</v>
      </c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:34" ht="30" x14ac:dyDescent="0.25">
      <c r="A103" s="2"/>
      <c r="B103" s="6">
        <f t="shared" si="7"/>
        <v>75</v>
      </c>
      <c r="C103" s="21" t="s">
        <v>85</v>
      </c>
      <c r="D103" s="7">
        <v>34</v>
      </c>
      <c r="E103" s="15" t="s">
        <v>1</v>
      </c>
      <c r="F103" s="15"/>
      <c r="G103" s="20">
        <f t="shared" si="8"/>
        <v>1182</v>
      </c>
      <c r="H103" s="2"/>
      <c r="K103" s="25">
        <f t="shared" si="9"/>
        <v>75</v>
      </c>
      <c r="L103" s="36" t="s">
        <v>169</v>
      </c>
      <c r="M103" s="7">
        <f>7/12+20/30/12</f>
        <v>0.63888888888888895</v>
      </c>
      <c r="N103" s="36" t="s">
        <v>1</v>
      </c>
      <c r="O103" s="39"/>
      <c r="P103" s="26">
        <f t="shared" si="6"/>
        <v>1184.7777777777778</v>
      </c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 spans="1:34" x14ac:dyDescent="0.25">
      <c r="A104" s="2"/>
      <c r="B104" s="6">
        <f t="shared" si="7"/>
        <v>76</v>
      </c>
      <c r="C104" s="21" t="s">
        <v>86</v>
      </c>
      <c r="D104" s="7">
        <v>24</v>
      </c>
      <c r="E104" s="15" t="s">
        <v>1</v>
      </c>
      <c r="F104" s="15"/>
      <c r="G104" s="20">
        <f t="shared" si="8"/>
        <v>1216</v>
      </c>
      <c r="H104" s="2"/>
      <c r="K104" s="25">
        <f t="shared" si="9"/>
        <v>76</v>
      </c>
      <c r="L104" s="36" t="s">
        <v>170</v>
      </c>
      <c r="M104" s="7">
        <v>18</v>
      </c>
      <c r="N104" s="36" t="s">
        <v>1</v>
      </c>
      <c r="O104" s="39"/>
      <c r="P104" s="26">
        <f t="shared" si="6"/>
        <v>1185.4166666666667</v>
      </c>
      <c r="Z104" s="54"/>
      <c r="AA104" s="54"/>
      <c r="AB104" s="54"/>
      <c r="AC104" s="54"/>
      <c r="AD104" s="54"/>
      <c r="AE104" s="54"/>
      <c r="AF104" s="54"/>
      <c r="AG104" s="54"/>
      <c r="AH104" s="54"/>
    </row>
    <row r="105" spans="1:34" x14ac:dyDescent="0.25">
      <c r="A105" s="2"/>
      <c r="B105" s="6">
        <f t="shared" si="7"/>
        <v>77</v>
      </c>
      <c r="C105" s="21" t="s">
        <v>87</v>
      </c>
      <c r="D105" s="7">
        <v>44</v>
      </c>
      <c r="E105" s="15" t="s">
        <v>1</v>
      </c>
      <c r="F105" s="15"/>
      <c r="G105" s="20">
        <f t="shared" si="8"/>
        <v>1240</v>
      </c>
      <c r="H105" s="2"/>
      <c r="K105" s="25">
        <f t="shared" si="9"/>
        <v>77</v>
      </c>
      <c r="L105" s="36" t="s">
        <v>171</v>
      </c>
      <c r="M105" s="7">
        <v>34</v>
      </c>
      <c r="N105" s="36" t="s">
        <v>1</v>
      </c>
      <c r="O105" s="39"/>
      <c r="P105" s="26">
        <f t="shared" si="6"/>
        <v>1203.4166666666667</v>
      </c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 spans="1:34" ht="45" x14ac:dyDescent="0.25">
      <c r="A106" s="2"/>
      <c r="B106" s="6">
        <f t="shared" si="7"/>
        <v>78</v>
      </c>
      <c r="C106" s="21" t="s">
        <v>87</v>
      </c>
      <c r="D106" s="7">
        <v>13</v>
      </c>
      <c r="E106" s="15" t="s">
        <v>1</v>
      </c>
      <c r="F106" s="15"/>
      <c r="G106" s="20">
        <f t="shared" si="8"/>
        <v>1284</v>
      </c>
      <c r="H106" s="2"/>
      <c r="K106" s="25">
        <f t="shared" si="9"/>
        <v>78</v>
      </c>
      <c r="L106" s="36" t="s">
        <v>172</v>
      </c>
      <c r="M106" s="7">
        <v>24</v>
      </c>
      <c r="N106" s="36"/>
      <c r="O106" s="36" t="s">
        <v>173</v>
      </c>
      <c r="P106" s="26">
        <f t="shared" si="6"/>
        <v>1237.4166666666667</v>
      </c>
    </row>
    <row r="107" spans="1:34" ht="30" x14ac:dyDescent="0.25">
      <c r="A107" s="2"/>
      <c r="B107" s="6">
        <f t="shared" si="7"/>
        <v>79</v>
      </c>
      <c r="C107" s="21" t="s">
        <v>88</v>
      </c>
      <c r="D107" s="7">
        <v>7</v>
      </c>
      <c r="E107" s="15" t="s">
        <v>1</v>
      </c>
      <c r="F107" s="15"/>
      <c r="G107" s="20">
        <f t="shared" si="8"/>
        <v>1297</v>
      </c>
      <c r="H107" s="2"/>
      <c r="K107" s="25">
        <f t="shared" si="9"/>
        <v>79</v>
      </c>
      <c r="L107" s="36" t="s">
        <v>174</v>
      </c>
      <c r="M107" s="7">
        <v>44</v>
      </c>
      <c r="N107" s="36" t="s">
        <v>1</v>
      </c>
      <c r="O107" s="39"/>
      <c r="P107" s="26">
        <f t="shared" si="6"/>
        <v>1261.4166666666667</v>
      </c>
    </row>
    <row r="108" spans="1:34" ht="30" x14ac:dyDescent="0.25">
      <c r="A108" s="2"/>
      <c r="B108" s="6">
        <f t="shared" si="7"/>
        <v>80</v>
      </c>
      <c r="C108" s="21" t="s">
        <v>89</v>
      </c>
      <c r="D108" s="7">
        <v>7</v>
      </c>
      <c r="E108" s="15" t="s">
        <v>1</v>
      </c>
      <c r="F108" s="15"/>
      <c r="G108" s="20">
        <f t="shared" si="8"/>
        <v>1304</v>
      </c>
      <c r="H108" s="2"/>
      <c r="K108" s="25">
        <f t="shared" si="9"/>
        <v>80</v>
      </c>
      <c r="L108" s="36" t="s">
        <v>175</v>
      </c>
      <c r="M108" s="7">
        <v>13</v>
      </c>
      <c r="N108" s="36" t="s">
        <v>1</v>
      </c>
      <c r="O108" s="39"/>
      <c r="P108" s="26">
        <f t="shared" si="6"/>
        <v>1305.4166666666667</v>
      </c>
    </row>
    <row r="109" spans="1:34" ht="30" x14ac:dyDescent="0.25">
      <c r="A109" s="2"/>
      <c r="B109" s="6">
        <f t="shared" si="7"/>
        <v>81</v>
      </c>
      <c r="C109" s="21" t="s">
        <v>90</v>
      </c>
      <c r="D109" s="7">
        <v>31</v>
      </c>
      <c r="E109" s="15" t="s">
        <v>1</v>
      </c>
      <c r="F109" s="15"/>
      <c r="G109" s="20">
        <f t="shared" si="8"/>
        <v>1311</v>
      </c>
      <c r="H109" s="2"/>
      <c r="K109" s="25">
        <f t="shared" si="9"/>
        <v>81</v>
      </c>
      <c r="L109" s="36" t="s">
        <v>176</v>
      </c>
      <c r="M109" s="7">
        <v>7</v>
      </c>
      <c r="N109" s="36" t="s">
        <v>1</v>
      </c>
      <c r="O109" s="39"/>
      <c r="P109" s="26">
        <f t="shared" si="6"/>
        <v>1318.4166666666667</v>
      </c>
    </row>
    <row r="110" spans="1:34" x14ac:dyDescent="0.25">
      <c r="A110" s="2"/>
      <c r="B110" s="6">
        <f t="shared" si="7"/>
        <v>82</v>
      </c>
      <c r="C110" s="21" t="s">
        <v>91</v>
      </c>
      <c r="D110" s="7">
        <v>3</v>
      </c>
      <c r="E110" s="15" t="s">
        <v>1</v>
      </c>
      <c r="F110" s="15"/>
      <c r="G110" s="20">
        <f t="shared" si="8"/>
        <v>1342</v>
      </c>
      <c r="H110" s="2"/>
      <c r="K110" s="25" t="s">
        <v>177</v>
      </c>
      <c r="L110" s="36" t="s">
        <v>178</v>
      </c>
      <c r="M110" s="7">
        <v>7</v>
      </c>
      <c r="N110" s="36" t="s">
        <v>1</v>
      </c>
      <c r="O110" s="39"/>
      <c r="P110" s="26">
        <f t="shared" si="6"/>
        <v>1325.4166666666667</v>
      </c>
    </row>
    <row r="111" spans="1:34" ht="30" x14ac:dyDescent="0.25">
      <c r="A111" s="2"/>
      <c r="B111" s="6">
        <f t="shared" si="7"/>
        <v>83</v>
      </c>
      <c r="C111" s="21" t="s">
        <v>92</v>
      </c>
      <c r="D111" s="7">
        <v>46</v>
      </c>
      <c r="E111" s="15" t="s">
        <v>1</v>
      </c>
      <c r="F111" s="15"/>
      <c r="G111" s="20">
        <f t="shared" si="8"/>
        <v>1345</v>
      </c>
      <c r="H111" s="2"/>
      <c r="K111" s="25">
        <v>82</v>
      </c>
      <c r="L111" s="36" t="s">
        <v>179</v>
      </c>
      <c r="M111" s="7">
        <v>31</v>
      </c>
      <c r="N111" s="36" t="s">
        <v>1</v>
      </c>
      <c r="O111" s="39"/>
      <c r="P111" s="26">
        <f t="shared" si="6"/>
        <v>1332.4166666666667</v>
      </c>
    </row>
    <row r="112" spans="1:34" ht="31.5" customHeight="1" x14ac:dyDescent="0.25">
      <c r="A112" s="2"/>
      <c r="B112" s="6">
        <f t="shared" si="7"/>
        <v>84</v>
      </c>
      <c r="C112" s="21" t="s">
        <v>93</v>
      </c>
      <c r="D112" s="7">
        <v>34</v>
      </c>
      <c r="E112" s="15"/>
      <c r="F112" s="15" t="s">
        <v>96</v>
      </c>
      <c r="G112" s="20">
        <f>G113-D112</f>
        <v>1391</v>
      </c>
      <c r="H112" s="2"/>
      <c r="K112" s="25">
        <f t="shared" si="9"/>
        <v>83</v>
      </c>
      <c r="L112" s="36" t="s">
        <v>180</v>
      </c>
      <c r="M112" s="7">
        <v>3</v>
      </c>
      <c r="N112" s="36" t="s">
        <v>1</v>
      </c>
      <c r="O112" s="39"/>
      <c r="P112" s="26">
        <f t="shared" si="6"/>
        <v>1363.4166666666667</v>
      </c>
    </row>
    <row r="113" spans="1:16" ht="46.5" customHeight="1" thickBot="1" x14ac:dyDescent="0.3">
      <c r="A113" s="2"/>
      <c r="B113" s="9">
        <v>85</v>
      </c>
      <c r="C113" s="22" t="s">
        <v>94</v>
      </c>
      <c r="D113" s="10"/>
      <c r="E113" s="16"/>
      <c r="F113" s="16" t="s">
        <v>95</v>
      </c>
      <c r="G113" s="23">
        <v>1425</v>
      </c>
      <c r="H113" s="2"/>
      <c r="K113" s="25">
        <f t="shared" si="9"/>
        <v>84</v>
      </c>
      <c r="L113" s="36" t="s">
        <v>181</v>
      </c>
      <c r="M113" s="7">
        <v>46</v>
      </c>
      <c r="N113" s="36"/>
      <c r="O113" s="39"/>
      <c r="P113" s="26">
        <f t="shared" si="6"/>
        <v>1366.4166666666667</v>
      </c>
    </row>
    <row r="114" spans="1:16" ht="93" customHeight="1" thickTop="1" x14ac:dyDescent="0.25">
      <c r="A114" s="2"/>
      <c r="B114" s="2"/>
      <c r="C114" s="2"/>
      <c r="D114" s="3"/>
      <c r="E114" s="2"/>
      <c r="F114" s="2" t="s">
        <v>97</v>
      </c>
      <c r="G114" s="4"/>
      <c r="H114" s="2"/>
      <c r="K114" s="25">
        <f t="shared" si="9"/>
        <v>85</v>
      </c>
      <c r="L114" s="36" t="s">
        <v>182</v>
      </c>
      <c r="M114" s="7">
        <v>34</v>
      </c>
      <c r="N114" s="36"/>
      <c r="O114" s="36" t="s">
        <v>183</v>
      </c>
      <c r="P114" s="26">
        <f>P115-M87</f>
        <v>1412.4166666666667</v>
      </c>
    </row>
    <row r="115" spans="1:16" ht="30.75" thickBot="1" x14ac:dyDescent="0.3">
      <c r="A115" s="2"/>
      <c r="B115" s="2"/>
      <c r="C115" s="2"/>
      <c r="D115" s="3"/>
      <c r="E115" s="2"/>
      <c r="F115" s="2"/>
      <c r="G115" s="4"/>
      <c r="H115" s="2"/>
      <c r="K115" s="29">
        <f t="shared" si="9"/>
        <v>86</v>
      </c>
      <c r="L115" s="37" t="s">
        <v>184</v>
      </c>
      <c r="M115" s="30"/>
      <c r="N115" s="37" t="s">
        <v>1</v>
      </c>
      <c r="O115" s="37" t="s">
        <v>185</v>
      </c>
      <c r="P115" s="31">
        <v>1425</v>
      </c>
    </row>
    <row r="116" spans="1:16" ht="16.5" thickTop="1" x14ac:dyDescent="0.25">
      <c r="A116" s="2"/>
      <c r="B116" s="2"/>
      <c r="C116" s="2"/>
      <c r="D116" s="3"/>
      <c r="E116" s="2"/>
      <c r="F116" s="2"/>
      <c r="G116" s="4"/>
      <c r="H116" s="2"/>
      <c r="K116" s="2"/>
      <c r="L116" s="2"/>
      <c r="M116" s="3"/>
      <c r="N116" s="2"/>
      <c r="O116"/>
    </row>
    <row r="117" spans="1:16" ht="15.75" x14ac:dyDescent="0.25">
      <c r="A117" s="2"/>
      <c r="B117" s="2"/>
      <c r="C117" s="2"/>
      <c r="D117" s="3"/>
      <c r="E117" s="2"/>
      <c r="F117" s="2"/>
      <c r="G117" s="2"/>
      <c r="H117" s="2"/>
      <c r="K117" s="2"/>
      <c r="L117" s="2"/>
      <c r="M117" s="3"/>
      <c r="N117" s="2"/>
      <c r="O117"/>
    </row>
    <row r="118" spans="1:16" ht="15.75" x14ac:dyDescent="0.25">
      <c r="A118" s="2"/>
      <c r="B118" s="2"/>
      <c r="C118" s="2"/>
      <c r="D118" s="3"/>
      <c r="E118" s="2"/>
      <c r="F118" s="2"/>
      <c r="G118" s="2"/>
      <c r="H118" s="2"/>
      <c r="K118" s="2"/>
      <c r="L118" s="2"/>
      <c r="M118" s="3"/>
      <c r="N118" s="2"/>
      <c r="O118"/>
    </row>
    <row r="119" spans="1:16" ht="15.75" x14ac:dyDescent="0.25">
      <c r="K119"/>
      <c r="M119" s="1"/>
      <c r="O119"/>
    </row>
  </sheetData>
  <mergeCells count="94">
    <mergeCell ref="B8:P8"/>
    <mergeCell ref="B2:E7"/>
    <mergeCell ref="Z8:AH8"/>
    <mergeCell ref="Z9:AH9"/>
    <mergeCell ref="Z28:AH28"/>
    <mergeCell ref="K9:P9"/>
    <mergeCell ref="K26:P26"/>
    <mergeCell ref="B27:G27"/>
    <mergeCell ref="B26:H26"/>
    <mergeCell ref="A9:I9"/>
    <mergeCell ref="B24:I24"/>
    <mergeCell ref="U28:V28"/>
    <mergeCell ref="S28:T28"/>
    <mergeCell ref="R26:V26"/>
    <mergeCell ref="R9:V9"/>
    <mergeCell ref="R8:W8"/>
    <mergeCell ref="Z29:AH29"/>
    <mergeCell ref="Z30:AH30"/>
    <mergeCell ref="Z31:AH31"/>
    <mergeCell ref="Z32:AH32"/>
    <mergeCell ref="Z33:AH33"/>
    <mergeCell ref="Z34:AH34"/>
    <mergeCell ref="Z35:AH35"/>
    <mergeCell ref="Z36:AH36"/>
    <mergeCell ref="Z37:AH37"/>
    <mergeCell ref="Z38:AH38"/>
    <mergeCell ref="Z39:AH39"/>
    <mergeCell ref="Z40:AH40"/>
    <mergeCell ref="Z41:AH41"/>
    <mergeCell ref="Z42:AH42"/>
    <mergeCell ref="Z43:AH43"/>
    <mergeCell ref="Z44:AH44"/>
    <mergeCell ref="Z45:AH45"/>
    <mergeCell ref="Z46:AH46"/>
    <mergeCell ref="Z47:AH47"/>
    <mergeCell ref="Z48:AH48"/>
    <mergeCell ref="Z49:AH49"/>
    <mergeCell ref="Z50:AH50"/>
    <mergeCell ref="Z51:AH51"/>
    <mergeCell ref="Z52:AH52"/>
    <mergeCell ref="Z53:AH53"/>
    <mergeCell ref="Z54:AH54"/>
    <mergeCell ref="Z55:AH55"/>
    <mergeCell ref="Z56:AH56"/>
    <mergeCell ref="Z57:AH57"/>
    <mergeCell ref="Z58:AH58"/>
    <mergeCell ref="Z59:AH59"/>
    <mergeCell ref="Z60:AH60"/>
    <mergeCell ref="Z61:AH61"/>
    <mergeCell ref="Z62:AH62"/>
    <mergeCell ref="Z63:AH63"/>
    <mergeCell ref="Z64:AH64"/>
    <mergeCell ref="Z65:AH65"/>
    <mergeCell ref="Z66:AH66"/>
    <mergeCell ref="Z67:AH67"/>
    <mergeCell ref="Z68:AH68"/>
    <mergeCell ref="Z69:AH69"/>
    <mergeCell ref="Z70:AH70"/>
    <mergeCell ref="Z71:AH71"/>
    <mergeCell ref="Z72:AH72"/>
    <mergeCell ref="Z73:AH73"/>
    <mergeCell ref="Z74:AH74"/>
    <mergeCell ref="Z75:AH75"/>
    <mergeCell ref="Z76:AH76"/>
    <mergeCell ref="Z77:AH77"/>
    <mergeCell ref="Z78:AH78"/>
    <mergeCell ref="Z79:AH79"/>
    <mergeCell ref="Z80:AH80"/>
    <mergeCell ref="Z81:AH81"/>
    <mergeCell ref="Z82:AH82"/>
    <mergeCell ref="Z83:AH83"/>
    <mergeCell ref="Z92:AH92"/>
    <mergeCell ref="Z93:AH93"/>
    <mergeCell ref="Z84:AH84"/>
    <mergeCell ref="Z85:AH85"/>
    <mergeCell ref="Z86:AH86"/>
    <mergeCell ref="Z87:AH87"/>
    <mergeCell ref="Z88:AH88"/>
    <mergeCell ref="Z104:AH104"/>
    <mergeCell ref="Z105:AH105"/>
    <mergeCell ref="F1:G2"/>
    <mergeCell ref="Z99:AH99"/>
    <mergeCell ref="Z100:AH100"/>
    <mergeCell ref="Z101:AH101"/>
    <mergeCell ref="Z102:AH102"/>
    <mergeCell ref="Z103:AH103"/>
    <mergeCell ref="Z94:AH94"/>
    <mergeCell ref="Z95:AH95"/>
    <mergeCell ref="Z96:AH96"/>
    <mergeCell ref="Z97:AH97"/>
    <mergeCell ref="Z98:AH98"/>
    <mergeCell ref="Z89:AH89"/>
    <mergeCell ref="Z90:AH90"/>
    <mergeCell ref="Z91:AH91"/>
  </mergeCells>
  <hyperlinks>
    <hyperlink ref="B2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Цари  в Константинополе </dc:title>
  <dc:subject>Сайт Встарь</dc:subject>
  <dc:creator>Андрей К. Гоголев</dc:creator>
  <dc:description>Византийские правители по нескольким источникам: имена и время правления</dc:description>
  <cp:lastModifiedBy>Андрей Гоголев</cp:lastModifiedBy>
  <dcterms:created xsi:type="dcterms:W3CDTF">2009-10-30T09:50:03Z</dcterms:created>
  <dcterms:modified xsi:type="dcterms:W3CDTF">2021-01-07T08:51:20Z</dcterms:modified>
  <cp:contentStatus>2012, июнь</cp:contentStatus>
</cp:coreProperties>
</file>