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Сайты актуальные\Встарь\Образ Встарь Новый 2019\LibraryOwnData\Calculations\"/>
    </mc:Choice>
  </mc:AlternateContent>
  <xr:revisionPtr revIDLastSave="0" documentId="13_ncr:1_{A326ACC7-C6FE-45BB-B878-D1B759D2C821}" xr6:coauthVersionLast="40" xr6:coauthVersionMax="40" xr10:uidLastSave="{00000000-0000-0000-0000-000000000000}"/>
  <bookViews>
    <workbookView xWindow="45" yWindow="2145" windowWidth="31020" windowHeight="164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109" i="1" l="1"/>
  <c r="D99" i="1"/>
  <c r="C87" i="1"/>
  <c r="C51" i="1"/>
  <c r="C11" i="1"/>
  <c r="C125" i="1"/>
  <c r="C124" i="1"/>
  <c r="D128" i="1"/>
  <c r="C129" i="1" s="1"/>
  <c r="C134" i="1" s="1"/>
  <c r="C128" i="1"/>
  <c r="C131" i="1" s="1"/>
  <c r="D100" i="1"/>
  <c r="D97" i="1"/>
  <c r="D114" i="1"/>
  <c r="C91" i="1"/>
  <c r="C67" i="1"/>
  <c r="C66" i="1"/>
  <c r="C114" i="1"/>
  <c r="D115" i="1" s="1"/>
  <c r="C136" i="1" l="1"/>
  <c r="C116" i="1"/>
  <c r="C127" i="1" s="1"/>
  <c r="D126" i="1"/>
  <c r="D132" i="1"/>
  <c r="D137" i="1" s="1"/>
  <c r="D130" i="1"/>
  <c r="D135" i="1" s="1"/>
</calcChain>
</file>

<file path=xl/sharedStrings.xml><?xml version="1.0" encoding="utf-8"?>
<sst xmlns="http://schemas.openxmlformats.org/spreadsheetml/2006/main" count="136" uniqueCount="130">
  <si>
    <t>В 25 день в Риге за постоялое и за корм в пять дней, что дожидался корабля на чем бы ехать, дано 20 ефимков. Возницам, что проводили до реки, дано 2 ефимка.</t>
  </si>
  <si>
    <t>Перевотчику дано 3 ефимка.</t>
  </si>
  <si>
    <t>Капитану Ягану Кукфилту, которой у меня был приставлен, дано пара соболей, цена пять рублев. Людем капитанским дал ефимка.</t>
  </si>
  <si>
    <t>Найму карабелного от Риги до Лебика, 120 миль, дано 36 ефимков.</t>
  </si>
  <si>
    <t>Августа в 4 день карабелщику и повару и хлопцем за работу дано 2 ефимка.</t>
  </si>
  <si>
    <t>В Любеку за постоялое дано 3 ефимка с полуефимком.</t>
  </si>
  <si>
    <t>Провозу от Любека до Гамбора, 10 миль, дано 10 ефимков с полуефимком.</t>
  </si>
  <si>
    <t>В Гамборхе городе за наймом подвод постоялово дано 15 ефимков с четвертью.</t>
  </si>
  <si>
    <t>Провозу до реки дано 4 ефимка.</t>
  </si>
  <si>
    <t>Постоялово дано полтора ефимка. Провозу от Гарборку до Целя города, 12 миль, дано 27 ефимков.</t>
  </si>
  <si>
    <t>В Целе и по дороге за постоялое дано 4 ефимка с четвертью.</t>
  </si>
  <si>
    <t>С Целя до Гановра, 5 миль, дано 8 ефимков.</t>
  </si>
  <si>
    <t>За постоялое да[но] в Гановре полтора ефимка.</t>
  </si>
  <si>
    <t>Постоялово в тех вышеименованых городов дано 7 ефимков с четвертью.</t>
  </si>
  <si>
    <t>Дорогой и в городе Вязиле за постоялое дано 6 ефимков с полуефимком.</t>
  </si>
  <si>
    <t>Провозу до реки дано ефимок с четвертью.</t>
  </si>
  <si>
    <t>В 22 день за постоялое во Флисенгу дано 2 ефимка с полуефимком.</t>
  </si>
  <si>
    <t>Провозу от Флисенка до Слюса — порубежного города, 5 миль морем, нарошного карабелного найму дано 14 ефимков с полуефимком.</t>
  </si>
  <si>
    <t>За постоялое в Слюсе дано 3 ефимка.</t>
  </si>
  <si>
    <t>За постоялое дано полтора ефимка.</t>
  </si>
  <si>
    <t>Провозу назад до Бригоса дано 6 ефимков.</t>
  </si>
  <si>
    <t>В Брюсе городе будучи, стоя за морскою погодою, за постоялое и за проездом, что было проехать невозможно в Аглинскую землю за войною, и стоял в городе пять недель, дано 35 ефимков.</t>
  </si>
  <si>
    <t>Провозу от Бригоса до Нипорта города, 7 миль, дано 9 ефимков с полуефимком;</t>
  </si>
  <si>
    <t>за постоялое в Нипорту дано 3 ефимка с четвертью.</t>
  </si>
  <si>
    <t>Октября в 1 день от Нюпорта морем до Довера — первого города Аглинской земли карабелного нарочного найму для скорости дано 42 ефимка с полуефимком.</t>
  </si>
  <si>
    <t>Во Доворе за постоялое дано 3 ефимка с полуефимком.</t>
  </si>
  <si>
    <t>Провозу от Довора города до Канторбери, 12 миль аглинских, дано 8 ефимков;</t>
  </si>
  <si>
    <t>за постоялое дано полтора ефимка.</t>
  </si>
  <si>
    <t>Провозу до Ситинборна города, 12 миль, дано 6 ефимков;</t>
  </si>
  <si>
    <t>за постоялое ефимок.</t>
  </si>
  <si>
    <t>Провозу до Рачистера города, 8 миль, дано 5 ефимков с полуефимком.</t>
  </si>
  <si>
    <t>Провозу до Кревзенда, 5 миль, дано 3 ефимка; за постоялое 2 ефимка с полуефимком.</t>
  </si>
  <si>
    <t>Провозу рекою до Лондона дано 6 ефимков. Провозу до двора дано 2 ефимка.</t>
  </si>
  <si>
    <t>Трубачам королевским дано 2 ефимка; барабанщиком 5 человеком дано 2 ефимка с полуефимком;</t>
  </si>
  <si>
    <t>возницам, которыя меня до Короля довезли, дано 4 ефимка.</t>
  </si>
  <si>
    <t>Королевскому слесарю дано за то, что он мне принес ключ пролазной, дано 7 ефимков с четвертью.</t>
  </si>
  <si>
    <t>Ноября в 30 день трубачам королевским дано 5 ефимков;</t>
  </si>
  <si>
    <t>барабанщиком 2 ефимка.</t>
  </si>
  <si>
    <t>Генваря в 26 день возницам, которыя меня в отпуску возили, дано 4 ефимка;</t>
  </si>
  <si>
    <t>протазанщиком, которыя в отпуску были, дано 5 ефимков.</t>
  </si>
  <si>
    <t>да горностаев сорок, цена 6 руб.;</t>
  </si>
  <si>
    <t>За дворовое стоянье в Лундне городе октября от 3 числа до генваря до 30 числа дано 68 ефимков.</t>
  </si>
  <si>
    <t>В 30 день до села Пакома провозу дано 4 ефимки.</t>
  </si>
  <si>
    <t>В 31 день провозу до села Гринвича дано 4 ефимка; за постоялое в селе Гриновичах дано 3 ефимка.</t>
  </si>
  <si>
    <t>Провозу до Гравзенда дано 7 ефимков с полуефимком; за постоялое ефимок с четвертью.</t>
  </si>
  <si>
    <t>Провозу до Дела города дано 15 ефимков;</t>
  </si>
  <si>
    <t>за постоялое в Доделе городе дано 3 ефимка с полуефимком.</t>
  </si>
  <si>
    <t>Провозу до Довера дано 6 ефимков с полуефимком;</t>
  </si>
  <si>
    <t>за постоялое в Доворе 2 ефимка.</t>
  </si>
  <si>
    <t>Провозу от Довере до Нипорта 22 ефимка с полуефимком.</t>
  </si>
  <si>
    <t>[Февраля] в 14 день провозу от Нипорта до Пригуса да Гёнта, 25 миль, дано 12 ефимков;</t>
  </si>
  <si>
    <t xml:space="preserve"> в проезде в тех именованых городах и за постоялое дано 7 ефимков.</t>
  </si>
  <si>
    <t>Провозу от Рента до Антверпа, 9 миль, дано 6 ефимков.</t>
  </si>
  <si>
    <t>В Антверпе городе стоял 4 дни, постоялого дано 5 ефимков.</t>
  </si>
  <si>
    <t>В 19 день провозу сухим путем и реками от Антверпа по городам Дорта, Ротордама, Делфта, Лейдна, Гарлама до Амстродаму, 37 миль, дано 14 ефимков с полуефимком.</t>
  </si>
  <si>
    <t>В том проезде в тех розных городех постоялого дано 9 ефимков.</t>
  </si>
  <si>
    <t>В Амстрадаме за карабелным наймом стоял неделю, постоялого дано 12 ефимков.</t>
  </si>
  <si>
    <t>За постоялое по тем розным городем и в Девзеле дано 6 ефимков.</t>
  </si>
  <si>
    <t>Марта в 7 день провозу от Девзела морем до Гликстата в Дацкой земли, 28 миль, дано 27 ефимков с полуефимком.</t>
  </si>
  <si>
    <t>Провозу от Гликстата до Гамборха сухим путем, 6 миль, дано 5 ефимков;</t>
  </si>
  <si>
    <t xml:space="preserve"> за постоялое в Гликстате и по дороге до Анброхта дано 3 ефимка с полуефимком.</t>
  </si>
  <si>
    <t>Апреля в 6 день стоял в Анборхе немочью своею четыре недели;</t>
  </si>
  <si>
    <t xml:space="preserve"> за постоялое дано 30 ефимков, хозяйским людем дано 2 ефимка.</t>
  </si>
  <si>
    <t>В 8 день провозу от Анборха до Любеку дано 10 ефимков;</t>
  </si>
  <si>
    <t xml:space="preserve"> за постоялое, идучи дорогою, 2 ефимка.</t>
  </si>
  <si>
    <t>Карабелново найму от Травмента до Риги морем, 118 миль, дано 38 ефимков.</t>
  </si>
  <si>
    <t>В Риге стоял за наймом подвод неделю, постоялово дано 12 ефимков;</t>
  </si>
  <si>
    <t>за 8 подвод по 7 ефимков за подводу.</t>
  </si>
  <si>
    <t>Да до Пскова дано всего 56 ефимков;</t>
  </si>
  <si>
    <t>за постоялое в Волморе городе и по дороге дано 8 ефимков.</t>
  </si>
  <si>
    <t>Да сверх тово накладу в переводных денгах мне учинилось, что Вилим Парка до Аглинской земли переводил, 27 руб. 16 алтын 4 денги.</t>
  </si>
  <si>
    <t>Накладу ж мне учинилось в заемных денгах, которыя займовал в Ганборху, туды идучи, у Натанила Камбрича, 12 руб.</t>
  </si>
  <si>
    <t>Накладу ж в заемных денгах, которыя занял в Аглинской земли у Ивана Гебдина, 12 руб. 16 алтын 4 денги.</t>
  </si>
  <si>
    <t>Накладу ж учинилось в заемных денгах, которыя занял, назад идучи, в Ганборху у Натанила Камбрича, 7 руб. 28 алтын 2 денги.</t>
  </si>
  <si>
    <t>Почтовых денег дано, которыя посыланы были з дороги в Посолской приказ вести и всякия писма: в Люндине дано 15 ефимков,</t>
  </si>
  <si>
    <t>в Пригусе городе 12 ефимков,</t>
  </si>
  <si>
    <t>в Гамборху 17 ефимков,</t>
  </si>
  <si>
    <t>в Антверпе 7 ефимков,</t>
  </si>
  <si>
    <t>в Амстрадаме 8 ефимков,</t>
  </si>
  <si>
    <t>в Нипорте 4 ефимка,</t>
  </si>
  <si>
    <t>в Риге 11 ефимков.</t>
  </si>
  <si>
    <t>Да будучи у Агленского Короля в Лондоне, как домогался, чтобы Царского Величества з грамотою быть у Королевского Вел-ва и против той бы Цар-го Вел-ва грамоты у Кор-го Вел-ва грамоту дать и на приезде и на отпуске быть, — и за то дано знатным людем: думному секрытарыусу пара соболей, цена 15 руб.,</t>
  </si>
  <si>
    <t>два сорока горносталей по 6 руб. сорок;</t>
  </si>
  <si>
    <t>старшему канцелисту пара соболей в 12 руб.,</t>
  </si>
  <si>
    <t>сорок горносталей в 5 руб.,</t>
  </si>
  <si>
    <t>10 огонков собольих в 2 руб.</t>
  </si>
  <si>
    <r>
      <t>/</t>
    </r>
    <r>
      <rPr>
        <b/>
        <i/>
        <sz val="11"/>
        <color indexed="8"/>
        <rFont val="Calibri"/>
        <family val="2"/>
        <charset val="204"/>
      </rPr>
      <t>л. 4</t>
    </r>
    <r>
      <rPr>
        <sz val="11"/>
        <color indexed="8"/>
        <rFont val="Calibri"/>
        <family val="2"/>
        <charset val="204"/>
      </rPr>
      <t>/ Стоял в Любико городе за карабелным наймом две недели, дано за постоялое 12 ефимков.</t>
    </r>
  </si>
  <si>
    <t>Еф.</t>
  </si>
  <si>
    <t>Руб.</t>
  </si>
  <si>
    <t>Итого</t>
  </si>
  <si>
    <t>Дело о возмещении расходов П. Гордона на поездку в Британию</t>
  </si>
  <si>
    <t>Соотношение ефимок/рубль  см. http://www.tomovl.ru/money_efimok.html</t>
  </si>
  <si>
    <t>(по источнику [17.14])</t>
  </si>
  <si>
    <t>Царю, Государю и Великому Князю Алексею Михайловичи), Всеа В. и М. и Б. Росии Самодержцу, бьет челом холоп твой, иноземец полковник Патрикий Гордон. В прошлом, Государь, во 174 году по твоему, Вел. Государя, указу послан был я, холоп твой, с твоею, Вел. Государя, грамотою для твоего, Вел. Государя, дела к Англенскому Королю. А твоего, Вел. Государя, жалованья для той посылки против моей братьи, которыя в такия далныя посылки посыланы, мне, холопу твоему, не дано, хотя мне приезд был чрез многая розныя государьства и земли страшно и убыточно все на своих проторях и в Англенской земли тое время за отпуском жил, а все на своих же проторях. А моей, Государь, братье, которыя посыланы для твоего, Вел. Государя, дела в ыныя земли и в далныя посылки, — и тем, Государь, на подъем твое, Вел. Государя, жалованье давано моево болши; а что им в тех посылках чинились убытки и протори, — и твое, Вел. Государя, жалованье им за то выдано. Милосердый Государь, Царь и Великий Князь Алексей Михайловичь, Всеа В. и М. и Б. Росии Самодержец! Пожалуй меня, холопа своего, вели, Государь, мне свое, Вел. Государя, жалованье за убытки и за протори против моей братьи выдать; а что мне, холопу твоему, учинилось убытка и проторей, и то писано под сею челобитной. Царь Государь, смилуйся, пожалуй!</t>
  </si>
  <si>
    <t xml:space="preserve">Дорогою за постоялое в тех розных городех дано 9 ефимков с полуефимком. </t>
  </si>
  <si>
    <t xml:space="preserve">И против сей челобитной в Посольском приказе выписано: в прошлом во 174 году по указу Вел. Г. Ц. и Вел. Кн. Алексея Михайловича, Всеа В. и М. и Б. Росии Самодержца, посылай с его, Вел. Государя, грамотою к Аглинскому Карлусу Королю полковник Патрекей Гордан. А Вел. Государя жалованья для той посылки дано ему подмоги и в приказ и за корм за 4 месяца и за медные денги всего 300 рублев. И был он в той посылке и с проездом год.
/л. 6/ А в росходной росписи, какову под челобитной в нынешнем во 183 году марта в 8 день в Посолском приказе подал он, Патрекей, написано: ехал он до Аглинского Короля чрез многих владетелей земли и городы, также и назад, и роздал он, Патрекей Горден, от найму сухим и водяным путем подвод и судов провозу, и провожатым, и за постоялое, и ближним королевским людем, и приставом, и [231] на иные мелкие росходы ефимками и полуефимками 910 ефимков; соболми и иною мяхкою рухлядью на 86 руб.; мелкими денгами 55 руб. 25 алтын 2 денги; /л. 7/ да почтарем от посылок писем 74 ефимка. Всего роздано 984 ефимка; мяхкою рухлядью и мелкими денгами 141 руб. 25 алтын 2 денги. Обоего 633 руб. 25 алтын; ефимки положены по полтине ефимок.
И Великому Г. Ц. и Вел. Кн. Алексею Михайловичю, Всеа В. и М. и Б. Росии Самодержцу, полковник Патрекей Горден бьет челом, чтоб Вел. Государь пожаловал ево, что он, будучи в той посылке, /л. 8/ издержал для его, Вел. Государя, дел, велел бы ему тот изрон из своей, Вел. Государя, казны выдать.  [Помета:] 183-го мая в 3 день по указу Вел. Государя боярин Артемов Сергеевичь Матвеев, слушав сей выписки, приказал полковнику Патрекиюсу Гордону за ево службу, что он посылай в прошлом во 174 году к Аглинскому Королю, дать ево, Вел. Государя, жалованья за убытки ево, что он, будучи в той посылке, издержал соболми и денгами, соболми ж на триста рублев, и послать о том память в Сибирской приказ, /л. 12 об./ Справил Ивашко Волков.
/л. 13/ [Черновая память:] 183-го мая в 6 день в Сибирской приказ. Пожаловал Вел. Г. Ц. и Вел. Кн. Алексей Михайловичь, Всеа В. и М. и Б. Росии Самодержец, иноземца полковника Патрикея Гордона, велел ему дать своего, Вел. Государя, жалованья за ево убытки, [...] которые писаны в росходных ево книгах, половину соболми сороками и парами на триста рублев, в какову цену в том числе сороки и пары ему, Патрикею, надобны.
Взял память сам Патрекей.
РГАДА. Ф. 141. On. 5.1675 г. № 86.
</t>
  </si>
  <si>
    <t>или</t>
  </si>
  <si>
    <t>Курс официальный ("курс ЦБ Московии")</t>
  </si>
  <si>
    <t>Итого признанных расходов по курсу внутреннему</t>
  </si>
  <si>
    <t>Аванс (в ефимках по официальному курсу)</t>
  </si>
  <si>
    <t>Аванс (в ефимках по внутреннему курсу)</t>
  </si>
  <si>
    <t>Провозу до Днемента (Дюнамюнде) дано 2 ефимка.</t>
  </si>
  <si>
    <t>Провозу рекою от Гамборху до Гарборху (Харбург), 2 мили, дано 4 ефимка.</t>
  </si>
  <si>
    <t>Провозу от Гановра до Статагина, Бекиборка, Мендена, Арфорта, Билефита до Липстата, всего 15 миль, дано 31 ефимок с полуефимком.</t>
  </si>
  <si>
    <t>Провозу сухим путем до городов Мендерболха и Флисенга, 2 мили, дано 6 ефимков.</t>
  </si>
  <si>
    <t>Провозу от Слуса города до Бригоса (Брюгге)города — Шпанского Короля первого города, 3 мили, дано 4 ефимка с полуефимком.</t>
  </si>
  <si>
    <t>[В] 23 день провозу от Бригоса города до Остьдента, 8 миль, дано 6 ефимков.</t>
  </si>
  <si>
    <t>П.Гордон</t>
  </si>
  <si>
    <t>Реальный курс расчетов ("Ефимки положены по полтине ефимок")</t>
  </si>
  <si>
    <t>Расходы признанные (в двух "валютах")</t>
  </si>
  <si>
    <t>Представлено П.Гордоном "первичных документов" (приведено к одной валюте)</t>
  </si>
  <si>
    <t>Итого признанных расходов по официальному курсу (приведено к одной валюте)</t>
  </si>
  <si>
    <t>Недополучил по официальному курсу</t>
  </si>
  <si>
    <t>"Авансовый отчет" Патрика Гордона</t>
  </si>
  <si>
    <t xml:space="preserve">/л. 3/ товарищу ево Самойлу Беноску дана пара соболей, цена 10 руб. </t>
  </si>
  <si>
    <r>
      <rPr>
        <b/>
        <sz val="9"/>
        <color indexed="8"/>
        <rFont val="Calibri"/>
        <family val="2"/>
        <charset val="204"/>
      </rPr>
      <t xml:space="preserve">                                                             Дело о возмещении расходов П. Гордона на поездку в Британию, 1681</t>
    </r>
    <r>
      <rPr>
        <sz val="9"/>
        <color indexed="8"/>
        <rFont val="Calibri"/>
        <family val="2"/>
        <charset val="204"/>
      </rPr>
      <t xml:space="preserve">
/л. 1/ Царю, Государю и Великому Князю Феод ору Алексеевичю, Всеа В. и М. и Б. Росии Самодержцу, бьет челом холоп твой, иноземец генерал маеор Петрушка Гордон. В прошлом, Государь, во 174 (</t>
    </r>
    <r>
      <rPr>
        <i/>
        <sz val="9"/>
        <color indexed="8"/>
        <rFont val="Calibri"/>
        <family val="2"/>
        <charset val="204"/>
      </rPr>
      <t>1666 г</t>
    </r>
    <r>
      <rPr>
        <sz val="9"/>
        <color indexed="8"/>
        <rFont val="Calibri"/>
        <family val="2"/>
        <charset val="204"/>
      </rPr>
      <t>.) году по твоему, Вел. Государя, указу послан был я, холоп твой, для твоих, Вел. Государя, дел к Аглинскому Королю. А мне, холопу твоему, на подъем против иных посланных не дано, хотя в то время проезд был через горы страшной и убыточной, а морем проезду не было для войны, и чрез многия государьства я, холоп твой, проезжал своими проторми. И в Аглинской земли меня, холопа твоего, многое время задержали, и жил все на своих же проторях. И я, холоп твой, от проезду и от тамочного житья многими долгами одолжал, а заплатить мне, холопу твоему, нечем.
А которые, Государь, моя братья иноземцы были посыланы в ыные государьства, и им давано на подъем болши моево, и харьчи, Государь, и протори их ис твоей, Вел. Государя, казны выданы против их сказок и росходных книг сполна. А которыя, Государь, денги я, холоп твой, в Аглинской земли и по дороге заимовал, и те, Государь, денги и по се число не заплачены, а заплатить нечем.
И в прошлом, Государь, во 183</t>
    </r>
    <r>
      <rPr>
        <i/>
        <sz val="9"/>
        <color indexed="8"/>
        <rFont val="Calibri"/>
        <family val="2"/>
        <charset val="204"/>
      </rPr>
      <t xml:space="preserve"> (1675 г.) </t>
    </r>
    <r>
      <rPr>
        <sz val="9"/>
        <color indexed="8"/>
        <rFont val="Calibri"/>
        <family val="2"/>
        <charset val="204"/>
      </rPr>
      <t xml:space="preserve">году бил челом тебе, Вел. Государю, я, холоп твой, и по моему челобитью выдано мне, холопу твоему, проторей моих и убытков толко половина собольми с великим накладом. Милосердый Государь, Царь и Великий Князь Феодор Алексеевич, Всеа В. и М. и Б. Росии Самодержец! Пожалуй меня, холопа своего, за многие мои службишка, вели, Государь, мне выдать мои протори и убытки другую половину против моей братьи, чтобы мне, холопу твоему, против их оскорблену не быть и чем бы те долги оплатить, з женишкою и з детишками в конец не погин[ут]ь. Царь Государь, смилуйся, пожалуй!
[Помета:] 7189 февраля в 12 день Великий Государь пожаловал. [...] И в прошлом во 183 году по указу Вел. Государя, а по ево Петрову челобитью дано ему Вел. Государя жалованья за ево службу, что он посылай в прошлом во 174 г. к Аглинскому Королю, за ево убытки, что он, будучи в той посылке, </t>
    </r>
    <r>
      <rPr>
        <b/>
        <sz val="9"/>
        <color indexed="8"/>
        <rFont val="Calibri"/>
        <family val="2"/>
        <charset val="204"/>
      </rPr>
      <t xml:space="preserve">издержал соболми и денгами, соболми ж на </t>
    </r>
    <r>
      <rPr>
        <b/>
        <sz val="11"/>
        <color indexed="10"/>
        <rFont val="Calibri"/>
        <family val="2"/>
        <charset val="204"/>
      </rPr>
      <t>300 рублев</t>
    </r>
    <r>
      <rPr>
        <b/>
        <sz val="9"/>
        <color indexed="8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 xml:space="preserve">из Сибирского приказу, и </t>
    </r>
    <r>
      <rPr>
        <b/>
        <sz val="9"/>
        <color indexed="8"/>
        <rFont val="Calibri"/>
        <family val="2"/>
        <charset val="204"/>
      </rPr>
      <t>не додано ему, Петру, против ево челобитья и росходной росписи 333 рублев</t>
    </r>
    <r>
      <rPr>
        <sz val="9"/>
        <color indexed="8"/>
        <rFont val="Calibri"/>
        <family val="2"/>
        <charset val="204"/>
      </rPr>
      <t xml:space="preserve"> [...]
/л. 5/ Лета 7189-го февраля в 3 день по Государеву Цареву и Вел. Князя Феодора Алексеевича, Всеа В. и М. и Б. Росии Самодержца, указу боярину князю Ивану Борисовичю Репнину с товарыщи. Пожаловал Вел. Государь, Царь и Вел. Князь Феодор Алексеевич, Всеа В. и М. и Б. Росии Самодержец, генерала маеора Петра Гордена за многие ево службы, и что впредь быть ему на его, Вел. Государя, службе в Киеве, велел ему дать своего, Вел. Государя, </t>
    </r>
    <r>
      <rPr>
        <b/>
        <sz val="9"/>
        <color indexed="8"/>
        <rFont val="Calibri"/>
        <family val="2"/>
        <charset val="204"/>
      </rPr>
      <t>жалованья из Сибирского приказу соболми на триста на тритцать на три рубли, что ему не додано за убытки ево</t>
    </r>
    <r>
      <rPr>
        <sz val="9"/>
        <color indexed="8"/>
        <rFont val="Calibri"/>
        <family val="2"/>
        <charset val="204"/>
      </rPr>
      <t xml:space="preserve">, которые он издержал, будучи в посылке в Аглинской земле во 174 году. Отпуск ему, генералу, с Москвы на его, Вел. Государя, службу вскоре. И по Государеву Цареву и Вел. Князя Феодора Алексеевича, Всеа В. и М. и Б. Росии Самодержца, указу боярину князю Ивану Борисовичю Репнину с товарыщи учинити о сем по его, Вел. Государя, указу. </t>
    </r>
    <r>
      <rPr>
        <b/>
        <sz val="9"/>
        <color indexed="8"/>
        <rFont val="Calibri"/>
        <family val="2"/>
        <charset val="204"/>
      </rPr>
      <t>За приписью дьяка Емельяна Украинцова. 
Отдан Петру Гордону.</t>
    </r>
    <r>
      <rPr>
        <sz val="9"/>
        <color indexed="8"/>
        <rFont val="Calibri"/>
        <family val="2"/>
        <charset val="204"/>
      </rPr>
      <t xml:space="preserve">
РГАДА. Ф. 35. On. 1. № 243.
</t>
    </r>
  </si>
  <si>
    <r>
      <t xml:space="preserve">Задолженность по официальному курсу с учетом выданного аванса в 300 руб.  </t>
    </r>
    <r>
      <rPr>
        <b/>
        <sz val="11"/>
        <color indexed="8"/>
        <rFont val="Calibri"/>
        <family val="2"/>
        <charset val="204"/>
      </rPr>
      <t>К выплате:</t>
    </r>
  </si>
  <si>
    <r>
      <t xml:space="preserve">Задолженность по внутреннему курсу с учетом выданного аванса в 300 руб.  </t>
    </r>
    <r>
      <rPr>
        <b/>
        <sz val="11"/>
        <color indexed="8"/>
        <rFont val="Calibri"/>
        <family val="2"/>
        <charset val="204"/>
      </rPr>
      <t>К выплате:</t>
    </r>
  </si>
  <si>
    <t>Чиновному майстеру Черлузу Которелю дано пара соболей, цена 5 руб.,</t>
  </si>
  <si>
    <t>Приставу Ягану Пери дана пара соболей, цена 10 руб.</t>
  </si>
  <si>
    <t>В 27 день провозу до Ангузина морем и до Ставрина  [в]о Фрызлянскии земли, 10 миль, дано 10 ефимков.</t>
  </si>
  <si>
    <t>В 30 день провозу от Ставрина города по городам Ворком, Балцварта, Ливердена до Гинора и до Девсила, 42 мили, дано 15 ефимков.</t>
  </si>
  <si>
    <t xml:space="preserve">Провозу до Травмента (Травемюнде) дано 3 ефимка; за постоялое в Травменте дано 4 ефимка.  </t>
  </si>
  <si>
    <t>Июня  в 16 день в Волмере городе за постоялое дано 3 ефимка.</t>
  </si>
  <si>
    <t>В 15 день провозу от Липстата до города Лунина и до города Вязела — перваго галанскаго города, 29 миль, дано 35 ефимков с полуефимком.</t>
  </si>
  <si>
    <t>/л. 2/ В 17 день провозу от города Вязеля рекою мимо розных городов до Тор Вира в Зеландеи, 47 миль, дано 23 ефимка с четвертью.</t>
  </si>
  <si>
    <r>
      <rPr>
        <b/>
        <sz val="12"/>
        <color indexed="8"/>
        <rFont val="Calibri"/>
        <family val="2"/>
        <charset val="204"/>
      </rPr>
      <t>Всего</t>
    </r>
    <r>
      <rPr>
        <sz val="12"/>
        <color theme="1"/>
        <rFont val="Calibri"/>
        <family val="2"/>
        <charset val="204"/>
        <scheme val="minor"/>
      </rPr>
      <t>: в пересчете на рубли (1 ефимок = 0,64 руб. с 1665 года)</t>
    </r>
  </si>
  <si>
    <r>
      <rPr>
        <b/>
        <sz val="12"/>
        <color indexed="8"/>
        <rFont val="Calibri"/>
        <family val="2"/>
        <charset val="204"/>
      </rPr>
      <t>Всего</t>
    </r>
    <r>
      <rPr>
        <sz val="12"/>
        <color theme="1"/>
        <rFont val="Calibri"/>
        <family val="2"/>
        <charset val="204"/>
        <scheme val="minor"/>
      </rPr>
      <t>: в пересчете на ефимки (c 1665 года)</t>
    </r>
  </si>
  <si>
    <t>http://www.lifeofpeople.info</t>
  </si>
  <si>
    <t>Андрей К. Гоголев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</si>
</sst>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theme="3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rgb="FFFF000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rgb="FFC00000"/>
      </left>
      <right/>
      <top style="thick">
        <color rgb="FFC00000"/>
      </top>
      <bottom style="double">
        <color rgb="FFC00000"/>
      </bottom>
      <diagonal/>
    </border>
    <border>
      <left/>
      <right/>
      <top style="thick">
        <color rgb="FFC00000"/>
      </top>
      <bottom style="double">
        <color rgb="FFC00000"/>
      </bottom>
      <diagonal/>
    </border>
    <border>
      <left/>
      <right style="thick">
        <color rgb="FFC00000"/>
      </right>
      <top style="thick">
        <color rgb="FFC00000"/>
      </top>
      <bottom style="double">
        <color rgb="FFC00000"/>
      </bottom>
      <diagonal/>
    </border>
    <border>
      <left style="thick">
        <color rgb="FFC00000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thick">
        <color rgb="FFC00000"/>
      </right>
      <top style="double">
        <color rgb="FFC00000"/>
      </top>
      <bottom/>
      <diagonal/>
    </border>
    <border>
      <left style="thick">
        <color rgb="FFC00000"/>
      </left>
      <right/>
      <top/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ck">
        <color rgb="FF003300"/>
      </left>
      <right/>
      <top/>
      <bottom/>
      <diagonal/>
    </border>
    <border>
      <left/>
      <right style="thick">
        <color rgb="FF003300"/>
      </right>
      <top/>
      <bottom/>
      <diagonal/>
    </border>
    <border>
      <left style="thick">
        <color rgb="FF003300"/>
      </left>
      <right/>
      <top style="thick">
        <color theme="9"/>
      </top>
      <bottom style="thick">
        <color rgb="FF003300"/>
      </bottom>
      <diagonal/>
    </border>
    <border>
      <left/>
      <right style="thick">
        <color rgb="FF003300"/>
      </right>
      <top style="thick">
        <color theme="9"/>
      </top>
      <bottom style="thick">
        <color rgb="FF003300"/>
      </bottom>
      <diagonal/>
    </border>
    <border>
      <left style="medium">
        <color rgb="FF003300"/>
      </left>
      <right style="medium">
        <color rgb="FF003300"/>
      </right>
      <top style="thick">
        <color theme="9"/>
      </top>
      <bottom style="thick">
        <color rgb="FF003300"/>
      </bottom>
      <diagonal/>
    </border>
    <border>
      <left style="medium">
        <color rgb="FF003300"/>
      </left>
      <right style="medium">
        <color rgb="FF003300"/>
      </right>
      <top/>
      <bottom/>
      <diagonal/>
    </border>
    <border>
      <left style="thick">
        <color rgb="FF003300"/>
      </left>
      <right/>
      <top style="thick">
        <color rgb="FF003300"/>
      </top>
      <bottom style="thick">
        <color rgb="FF003300"/>
      </bottom>
      <diagonal/>
    </border>
    <border>
      <left style="medium">
        <color rgb="FF003300"/>
      </left>
      <right style="medium">
        <color rgb="FF003300"/>
      </right>
      <top style="thick">
        <color rgb="FF003300"/>
      </top>
      <bottom style="thick">
        <color rgb="FF003300"/>
      </bottom>
      <diagonal/>
    </border>
    <border>
      <left/>
      <right style="thick">
        <color rgb="FF003300"/>
      </right>
      <top style="thick">
        <color rgb="FF003300"/>
      </top>
      <bottom style="thick">
        <color rgb="FF003300"/>
      </bottom>
      <diagonal/>
    </border>
    <border>
      <left/>
      <right/>
      <top style="thick">
        <color rgb="FF003300"/>
      </top>
      <bottom style="thick">
        <color rgb="FF0033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2" fillId="0" borderId="0" xfId="0" applyFont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right" vertical="center" wrapText="1"/>
    </xf>
    <xf numFmtId="4" fontId="13" fillId="3" borderId="0" xfId="0" applyNumberFormat="1" applyFont="1" applyFill="1" applyBorder="1" applyAlignment="1">
      <alignment horizontal="right" vertical="center" wrapText="1"/>
    </xf>
    <xf numFmtId="4" fontId="13" fillId="3" borderId="3" xfId="0" applyNumberFormat="1" applyFont="1" applyFill="1" applyBorder="1" applyAlignment="1">
      <alignment horizontal="right" vertical="center" wrapText="1"/>
    </xf>
    <xf numFmtId="0" fontId="12" fillId="3" borderId="16" xfId="0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4" fontId="13" fillId="3" borderId="17" xfId="0" applyNumberFormat="1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left" vertical="center" wrapText="1"/>
    </xf>
    <xf numFmtId="4" fontId="14" fillId="3" borderId="0" xfId="0" applyNumberFormat="1" applyFont="1" applyFill="1" applyBorder="1" applyAlignment="1">
      <alignment horizontal="right" vertical="center" wrapText="1"/>
    </xf>
    <xf numFmtId="4" fontId="14" fillId="3" borderId="3" xfId="0" applyNumberFormat="1" applyFont="1" applyFill="1" applyBorder="1" applyAlignment="1">
      <alignment horizontal="right" vertical="center" wrapText="1"/>
    </xf>
    <xf numFmtId="4" fontId="14" fillId="3" borderId="0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right" vertical="center" wrapText="1"/>
    </xf>
    <xf numFmtId="4" fontId="15" fillId="3" borderId="3" xfId="0" applyNumberFormat="1" applyFont="1" applyFill="1" applyBorder="1" applyAlignment="1">
      <alignment horizontal="right" vertical="center" wrapText="1"/>
    </xf>
    <xf numFmtId="0" fontId="0" fillId="3" borderId="2" xfId="0" applyFont="1" applyFill="1" applyBorder="1"/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4" fontId="14" fillId="3" borderId="17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right" vertical="center" wrapText="1"/>
    </xf>
    <xf numFmtId="4" fontId="14" fillId="3" borderId="6" xfId="0" applyNumberFormat="1" applyFont="1" applyFill="1" applyBorder="1" applyAlignment="1">
      <alignment horizontal="right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9" fillId="0" borderId="18" xfId="1" applyFont="1" applyBorder="1" applyAlignment="1" applyProtection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right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" fontId="10" fillId="0" borderId="27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19" fillId="0" borderId="24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8" fillId="0" borderId="0" xfId="1" applyAlignment="1" applyProtection="1"/>
    <xf numFmtId="0" fontId="0" fillId="0" borderId="0" xfId="0" applyAlignment="1"/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0" borderId="0" xfId="1" applyAlignment="1" applyProtection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1</xdr:col>
      <xdr:colOff>3495675</xdr:colOff>
      <xdr:row>1</xdr:row>
      <xdr:rowOff>422576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85725"/>
          <a:ext cx="3467100" cy="746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ostlit.info/Texts/rus13/Gordon/primpril.phtml" TargetMode="External"/><Relationship Id="rId13" Type="http://schemas.openxmlformats.org/officeDocument/2006/relationships/hyperlink" Target="http://www.vostlit.info/Texts/rus13/Gordon/primpril.phtml" TargetMode="External"/><Relationship Id="rId3" Type="http://schemas.openxmlformats.org/officeDocument/2006/relationships/hyperlink" Target="http://www.vostlit.info/Texts/rus13/Gordon/primpril.phtml" TargetMode="External"/><Relationship Id="rId7" Type="http://schemas.openxmlformats.org/officeDocument/2006/relationships/hyperlink" Target="http://www.vostlit.info/Texts/rus13/Gordon/primpril.phtml" TargetMode="External"/><Relationship Id="rId12" Type="http://schemas.openxmlformats.org/officeDocument/2006/relationships/hyperlink" Target="http://www.vostlit.info/Texts/rus13/Gordon/primpril.phtml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vostlit.info/Texts/rus13/Gordon/primpril.p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vostlit.info/Texts/rus13/Gordon/primpril.phtml" TargetMode="External"/><Relationship Id="rId6" Type="http://schemas.openxmlformats.org/officeDocument/2006/relationships/hyperlink" Target="http://www.vostlit.info/Texts/rus13/Gordon/primpril.phtml" TargetMode="External"/><Relationship Id="rId11" Type="http://schemas.openxmlformats.org/officeDocument/2006/relationships/hyperlink" Target="http://www.vostlit.info/Texts/rus13/Gordon/primpril.phtml" TargetMode="External"/><Relationship Id="rId5" Type="http://schemas.openxmlformats.org/officeDocument/2006/relationships/hyperlink" Target="http://www.vostlit.info/Texts/rus13/Gordon/primpril.phtml" TargetMode="External"/><Relationship Id="rId15" Type="http://schemas.openxmlformats.org/officeDocument/2006/relationships/hyperlink" Target="http://www.lifeofpeople.info/" TargetMode="External"/><Relationship Id="rId10" Type="http://schemas.openxmlformats.org/officeDocument/2006/relationships/hyperlink" Target="http://www.vostlit.info/Texts/rus13/Gordon/primpril.phtml" TargetMode="External"/><Relationship Id="rId4" Type="http://schemas.openxmlformats.org/officeDocument/2006/relationships/hyperlink" Target="http://www.vostlit.info/Texts/rus13/Gordon/primpril.phtml" TargetMode="External"/><Relationship Id="rId9" Type="http://schemas.openxmlformats.org/officeDocument/2006/relationships/hyperlink" Target="http://www.vostlit.info/Texts/rus13/Gordon/primpril.phtml" TargetMode="External"/><Relationship Id="rId14" Type="http://schemas.openxmlformats.org/officeDocument/2006/relationships/hyperlink" Target="http://www.vostlit.info/Texts/rus13/Gordon/primpril.p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6"/>
  <sheetViews>
    <sheetView tabSelected="1" zoomScaleNormal="100" workbookViewId="0">
      <selection activeCell="G6" sqref="G6"/>
    </sheetView>
  </sheetViews>
  <sheetFormatPr defaultRowHeight="15" x14ac:dyDescent="0.25"/>
  <cols>
    <col min="1" max="1" width="5.140625" customWidth="1"/>
    <col min="2" max="2" width="89.7109375" customWidth="1"/>
    <col min="3" max="3" width="13.42578125" style="2" customWidth="1"/>
    <col min="4" max="4" width="14.42578125" style="2" customWidth="1"/>
  </cols>
  <sheetData>
    <row r="1" spans="2:6" ht="32.25" customHeight="1" x14ac:dyDescent="0.25">
      <c r="B1" s="49"/>
      <c r="C1" s="50"/>
      <c r="D1" s="50"/>
      <c r="E1" s="66" t="s">
        <v>129</v>
      </c>
      <c r="F1" s="66"/>
    </row>
    <row r="2" spans="2:6" ht="51" customHeight="1" x14ac:dyDescent="0.25">
      <c r="B2" s="50"/>
      <c r="C2" s="50"/>
      <c r="D2" s="50"/>
      <c r="E2" s="66"/>
      <c r="F2" s="66"/>
    </row>
    <row r="3" spans="2:6" x14ac:dyDescent="0.25">
      <c r="B3" s="63" t="s">
        <v>128</v>
      </c>
      <c r="C3" s="64"/>
      <c r="D3" s="64"/>
    </row>
    <row r="4" spans="2:6" s="48" customFormat="1" ht="42" customHeight="1" x14ac:dyDescent="0.25">
      <c r="B4" s="65" t="s">
        <v>90</v>
      </c>
      <c r="C4" s="65"/>
      <c r="D4" s="65"/>
    </row>
    <row r="5" spans="2:6" x14ac:dyDescent="0.25">
      <c r="B5" s="62" t="s">
        <v>92</v>
      </c>
      <c r="C5" s="62"/>
      <c r="D5" s="62"/>
    </row>
    <row r="6" spans="2:6" x14ac:dyDescent="0.25">
      <c r="B6" s="62" t="s">
        <v>91</v>
      </c>
      <c r="C6" s="62"/>
      <c r="D6" s="62"/>
    </row>
    <row r="7" spans="2:6" ht="15.75" thickBot="1" x14ac:dyDescent="0.3">
      <c r="B7" s="49"/>
      <c r="C7" s="50"/>
      <c r="D7" s="50"/>
    </row>
    <row r="8" spans="2:6" ht="129" customHeight="1" thickTop="1" thickBot="1" x14ac:dyDescent="0.3">
      <c r="B8" s="51" t="s">
        <v>93</v>
      </c>
      <c r="C8" s="52"/>
      <c r="D8" s="53"/>
    </row>
    <row r="9" spans="2:6" ht="16.5" thickTop="1" thickBot="1" x14ac:dyDescent="0.3">
      <c r="B9" s="37"/>
      <c r="C9" s="39" t="s">
        <v>87</v>
      </c>
      <c r="D9" s="38" t="s">
        <v>88</v>
      </c>
    </row>
    <row r="10" spans="2:6" ht="15.75" thickTop="1" x14ac:dyDescent="0.25">
      <c r="B10" s="32" t="s">
        <v>123</v>
      </c>
      <c r="C10" s="40">
        <v>3</v>
      </c>
      <c r="D10" s="33"/>
    </row>
    <row r="11" spans="2:6" ht="30" x14ac:dyDescent="0.25">
      <c r="B11" s="34" t="s">
        <v>0</v>
      </c>
      <c r="C11" s="40">
        <f>20+2</f>
        <v>22</v>
      </c>
      <c r="D11" s="33"/>
    </row>
    <row r="12" spans="2:6" x14ac:dyDescent="0.25">
      <c r="B12" s="34" t="s">
        <v>1</v>
      </c>
      <c r="C12" s="40">
        <v>3</v>
      </c>
      <c r="D12" s="33"/>
    </row>
    <row r="13" spans="2:6" ht="30" x14ac:dyDescent="0.25">
      <c r="B13" s="34" t="s">
        <v>2</v>
      </c>
      <c r="C13" s="40">
        <v>1</v>
      </c>
      <c r="D13" s="33">
        <v>5</v>
      </c>
    </row>
    <row r="14" spans="2:6" x14ac:dyDescent="0.25">
      <c r="B14" s="32" t="s">
        <v>101</v>
      </c>
      <c r="C14" s="40">
        <v>2</v>
      </c>
      <c r="D14" s="33"/>
    </row>
    <row r="15" spans="2:6" x14ac:dyDescent="0.25">
      <c r="B15" s="34" t="s">
        <v>3</v>
      </c>
      <c r="C15" s="40">
        <v>36</v>
      </c>
      <c r="D15" s="33"/>
    </row>
    <row r="16" spans="2:6" x14ac:dyDescent="0.25">
      <c r="B16" s="34" t="s">
        <v>4</v>
      </c>
      <c r="C16" s="40">
        <v>2</v>
      </c>
      <c r="D16" s="33"/>
    </row>
    <row r="17" spans="2:4" x14ac:dyDescent="0.25">
      <c r="B17" s="34" t="s">
        <v>5</v>
      </c>
      <c r="C17" s="40">
        <v>3.5</v>
      </c>
      <c r="D17" s="33"/>
    </row>
    <row r="18" spans="2:4" x14ac:dyDescent="0.25">
      <c r="B18" s="34" t="s">
        <v>6</v>
      </c>
      <c r="C18" s="40">
        <v>10.5</v>
      </c>
      <c r="D18" s="33"/>
    </row>
    <row r="19" spans="2:4" x14ac:dyDescent="0.25">
      <c r="B19" s="34" t="s">
        <v>7</v>
      </c>
      <c r="C19" s="40">
        <v>15.25</v>
      </c>
      <c r="D19" s="33"/>
    </row>
    <row r="20" spans="2:4" x14ac:dyDescent="0.25">
      <c r="B20" s="34" t="s">
        <v>8</v>
      </c>
      <c r="C20" s="40">
        <v>4</v>
      </c>
      <c r="D20" s="33"/>
    </row>
    <row r="21" spans="2:4" x14ac:dyDescent="0.25">
      <c r="B21" s="32" t="s">
        <v>102</v>
      </c>
      <c r="C21" s="40">
        <v>4</v>
      </c>
      <c r="D21" s="33"/>
    </row>
    <row r="22" spans="2:4" ht="30" x14ac:dyDescent="0.25">
      <c r="B22" s="35" t="s">
        <v>9</v>
      </c>
      <c r="C22" s="40">
        <v>27</v>
      </c>
      <c r="D22" s="33"/>
    </row>
    <row r="23" spans="2:4" x14ac:dyDescent="0.25">
      <c r="B23" s="35" t="s">
        <v>10</v>
      </c>
      <c r="C23" s="40">
        <v>4.25</v>
      </c>
      <c r="D23" s="33"/>
    </row>
    <row r="24" spans="2:4" x14ac:dyDescent="0.25">
      <c r="B24" s="35" t="s">
        <v>11</v>
      </c>
      <c r="C24" s="40">
        <v>8</v>
      </c>
      <c r="D24" s="33"/>
    </row>
    <row r="25" spans="2:4" x14ac:dyDescent="0.25">
      <c r="B25" s="35" t="s">
        <v>12</v>
      </c>
      <c r="C25" s="40">
        <v>1.5</v>
      </c>
      <c r="D25" s="33"/>
    </row>
    <row r="26" spans="2:4" ht="30" x14ac:dyDescent="0.25">
      <c r="B26" s="32" t="s">
        <v>103</v>
      </c>
      <c r="C26" s="40">
        <v>31.5</v>
      </c>
      <c r="D26" s="33"/>
    </row>
    <row r="27" spans="2:4" x14ac:dyDescent="0.25">
      <c r="B27" s="34" t="s">
        <v>13</v>
      </c>
      <c r="C27" s="40">
        <v>7.25</v>
      </c>
      <c r="D27" s="33"/>
    </row>
    <row r="28" spans="2:4" ht="30" x14ac:dyDescent="0.25">
      <c r="B28" s="32" t="s">
        <v>124</v>
      </c>
      <c r="C28" s="40">
        <v>35.5</v>
      </c>
      <c r="D28" s="33"/>
    </row>
    <row r="29" spans="2:4" x14ac:dyDescent="0.25">
      <c r="B29" s="34" t="s">
        <v>14</v>
      </c>
      <c r="C29" s="40">
        <v>6.5</v>
      </c>
      <c r="D29" s="33"/>
    </row>
    <row r="30" spans="2:4" x14ac:dyDescent="0.25">
      <c r="B30" s="34" t="s">
        <v>15</v>
      </c>
      <c r="C30" s="40">
        <v>1.25</v>
      </c>
      <c r="D30" s="33"/>
    </row>
    <row r="31" spans="2:4" ht="30" x14ac:dyDescent="0.25">
      <c r="B31" s="32" t="s">
        <v>125</v>
      </c>
      <c r="C31" s="40">
        <v>23.25</v>
      </c>
      <c r="D31" s="33"/>
    </row>
    <row r="32" spans="2:4" x14ac:dyDescent="0.25">
      <c r="B32" s="35" t="s">
        <v>94</v>
      </c>
      <c r="C32" s="40">
        <v>9.5</v>
      </c>
      <c r="D32" s="33"/>
    </row>
    <row r="33" spans="2:4" x14ac:dyDescent="0.25">
      <c r="B33" s="32" t="s">
        <v>104</v>
      </c>
      <c r="C33" s="40">
        <v>6</v>
      </c>
      <c r="D33" s="33"/>
    </row>
    <row r="34" spans="2:4" x14ac:dyDescent="0.25">
      <c r="B34" s="34" t="s">
        <v>16</v>
      </c>
      <c r="C34" s="40">
        <v>2.5</v>
      </c>
      <c r="D34" s="33"/>
    </row>
    <row r="35" spans="2:4" ht="30" x14ac:dyDescent="0.25">
      <c r="B35" s="34" t="s">
        <v>17</v>
      </c>
      <c r="C35" s="40">
        <v>14.5</v>
      </c>
      <c r="D35" s="33"/>
    </row>
    <row r="36" spans="2:4" x14ac:dyDescent="0.25">
      <c r="B36" s="34" t="s">
        <v>18</v>
      </c>
      <c r="C36" s="40">
        <v>3</v>
      </c>
      <c r="D36" s="33"/>
    </row>
    <row r="37" spans="2:4" ht="30" x14ac:dyDescent="0.25">
      <c r="B37" s="32" t="s">
        <v>105</v>
      </c>
      <c r="C37" s="40">
        <v>4.5</v>
      </c>
      <c r="D37" s="33"/>
    </row>
    <row r="38" spans="2:4" x14ac:dyDescent="0.25">
      <c r="B38" s="32" t="s">
        <v>106</v>
      </c>
      <c r="C38" s="40">
        <v>6</v>
      </c>
      <c r="D38" s="33"/>
    </row>
    <row r="39" spans="2:4" x14ac:dyDescent="0.25">
      <c r="B39" s="34" t="s">
        <v>19</v>
      </c>
      <c r="C39" s="40">
        <v>1.5</v>
      </c>
      <c r="D39" s="33"/>
    </row>
    <row r="40" spans="2:4" x14ac:dyDescent="0.25">
      <c r="B40" s="34" t="s">
        <v>20</v>
      </c>
      <c r="C40" s="40">
        <v>6</v>
      </c>
      <c r="D40" s="33"/>
    </row>
    <row r="41" spans="2:4" ht="45" x14ac:dyDescent="0.25">
      <c r="B41" s="34" t="s">
        <v>21</v>
      </c>
      <c r="C41" s="40">
        <v>35</v>
      </c>
      <c r="D41" s="33"/>
    </row>
    <row r="42" spans="2:4" x14ac:dyDescent="0.25">
      <c r="B42" s="34" t="s">
        <v>22</v>
      </c>
      <c r="C42" s="40">
        <v>9.5</v>
      </c>
      <c r="D42" s="33"/>
    </row>
    <row r="43" spans="2:4" x14ac:dyDescent="0.25">
      <c r="B43" s="34" t="s">
        <v>23</v>
      </c>
      <c r="C43" s="40">
        <v>3.25</v>
      </c>
      <c r="D43" s="33"/>
    </row>
    <row r="44" spans="2:4" ht="30" x14ac:dyDescent="0.25">
      <c r="B44" s="34" t="s">
        <v>24</v>
      </c>
      <c r="C44" s="40">
        <v>42.5</v>
      </c>
      <c r="D44" s="33"/>
    </row>
    <row r="45" spans="2:4" x14ac:dyDescent="0.25">
      <c r="B45" s="34" t="s">
        <v>25</v>
      </c>
      <c r="C45" s="40">
        <v>3.5</v>
      </c>
      <c r="D45" s="33"/>
    </row>
    <row r="46" spans="2:4" x14ac:dyDescent="0.25">
      <c r="B46" s="34" t="s">
        <v>26</v>
      </c>
      <c r="C46" s="40">
        <v>8</v>
      </c>
      <c r="D46" s="33"/>
    </row>
    <row r="47" spans="2:4" x14ac:dyDescent="0.25">
      <c r="B47" s="34" t="s">
        <v>27</v>
      </c>
      <c r="C47" s="40">
        <v>1.5</v>
      </c>
      <c r="D47" s="33"/>
    </row>
    <row r="48" spans="2:4" x14ac:dyDescent="0.25">
      <c r="B48" s="34" t="s">
        <v>28</v>
      </c>
      <c r="C48" s="40">
        <v>6</v>
      </c>
      <c r="D48" s="33"/>
    </row>
    <row r="49" spans="2:4" x14ac:dyDescent="0.25">
      <c r="B49" s="34" t="s">
        <v>29</v>
      </c>
      <c r="C49" s="40">
        <v>1</v>
      </c>
      <c r="D49" s="33"/>
    </row>
    <row r="50" spans="2:4" x14ac:dyDescent="0.25">
      <c r="B50" s="34" t="s">
        <v>30</v>
      </c>
      <c r="C50" s="40">
        <v>5.5</v>
      </c>
      <c r="D50" s="33"/>
    </row>
    <row r="51" spans="2:4" x14ac:dyDescent="0.25">
      <c r="B51" s="34" t="s">
        <v>31</v>
      </c>
      <c r="C51" s="40">
        <f>3+2.5</f>
        <v>5.5</v>
      </c>
      <c r="D51" s="33"/>
    </row>
    <row r="52" spans="2:4" x14ac:dyDescent="0.25">
      <c r="B52" s="34" t="s">
        <v>32</v>
      </c>
      <c r="C52" s="40">
        <v>2</v>
      </c>
      <c r="D52" s="33"/>
    </row>
    <row r="53" spans="2:4" ht="30" x14ac:dyDescent="0.25">
      <c r="B53" s="34" t="s">
        <v>33</v>
      </c>
      <c r="C53" s="40">
        <v>2.5</v>
      </c>
      <c r="D53" s="33"/>
    </row>
    <row r="54" spans="2:4" x14ac:dyDescent="0.25">
      <c r="B54" s="34" t="s">
        <v>34</v>
      </c>
      <c r="C54" s="40">
        <v>4</v>
      </c>
      <c r="D54" s="33"/>
    </row>
    <row r="55" spans="2:4" ht="30" x14ac:dyDescent="0.25">
      <c r="B55" s="34" t="s">
        <v>35</v>
      </c>
      <c r="C55" s="40">
        <v>7.25</v>
      </c>
      <c r="D55" s="33"/>
    </row>
    <row r="56" spans="2:4" x14ac:dyDescent="0.25">
      <c r="B56" s="34" t="s">
        <v>36</v>
      </c>
      <c r="C56" s="40">
        <v>5</v>
      </c>
      <c r="D56" s="33"/>
    </row>
    <row r="57" spans="2:4" x14ac:dyDescent="0.25">
      <c r="B57" s="34" t="s">
        <v>37</v>
      </c>
      <c r="C57" s="40">
        <v>2</v>
      </c>
      <c r="D57" s="33"/>
    </row>
    <row r="58" spans="2:4" x14ac:dyDescent="0.25">
      <c r="B58" s="34" t="s">
        <v>38</v>
      </c>
      <c r="C58" s="40">
        <v>4</v>
      </c>
      <c r="D58" s="33"/>
    </row>
    <row r="59" spans="2:4" x14ac:dyDescent="0.25">
      <c r="B59" s="34" t="s">
        <v>39</v>
      </c>
      <c r="C59" s="40">
        <v>5</v>
      </c>
      <c r="D59" s="33"/>
    </row>
    <row r="60" spans="2:4" x14ac:dyDescent="0.25">
      <c r="B60" s="32" t="s">
        <v>118</v>
      </c>
      <c r="C60" s="40"/>
      <c r="D60" s="33">
        <v>5</v>
      </c>
    </row>
    <row r="61" spans="2:4" x14ac:dyDescent="0.25">
      <c r="B61" s="34" t="s">
        <v>40</v>
      </c>
      <c r="C61" s="40"/>
      <c r="D61" s="33">
        <v>6</v>
      </c>
    </row>
    <row r="62" spans="2:4" x14ac:dyDescent="0.25">
      <c r="B62" s="35" t="s">
        <v>114</v>
      </c>
      <c r="C62" s="40"/>
      <c r="D62" s="33">
        <v>10</v>
      </c>
    </row>
    <row r="63" spans="2:4" ht="30" x14ac:dyDescent="0.25">
      <c r="B63" s="34" t="s">
        <v>41</v>
      </c>
      <c r="C63" s="40">
        <v>68</v>
      </c>
      <c r="D63" s="33"/>
    </row>
    <row r="64" spans="2:4" x14ac:dyDescent="0.25">
      <c r="B64" s="32" t="s">
        <v>119</v>
      </c>
      <c r="C64" s="40"/>
      <c r="D64" s="33">
        <v>10</v>
      </c>
    </row>
    <row r="65" spans="2:4" x14ac:dyDescent="0.25">
      <c r="B65" s="34" t="s">
        <v>42</v>
      </c>
      <c r="C65" s="40">
        <v>4</v>
      </c>
      <c r="D65" s="33"/>
    </row>
    <row r="66" spans="2:4" ht="30" x14ac:dyDescent="0.25">
      <c r="B66" s="34" t="s">
        <v>43</v>
      </c>
      <c r="C66" s="40">
        <f>4+3</f>
        <v>7</v>
      </c>
      <c r="D66" s="33"/>
    </row>
    <row r="67" spans="2:4" x14ac:dyDescent="0.25">
      <c r="B67" s="34" t="s">
        <v>44</v>
      </c>
      <c r="C67" s="40">
        <f>7.5+1.25</f>
        <v>8.75</v>
      </c>
      <c r="D67" s="33"/>
    </row>
    <row r="68" spans="2:4" x14ac:dyDescent="0.25">
      <c r="B68" s="34" t="s">
        <v>45</v>
      </c>
      <c r="C68" s="40">
        <v>15</v>
      </c>
      <c r="D68" s="33"/>
    </row>
    <row r="69" spans="2:4" x14ac:dyDescent="0.25">
      <c r="B69" s="34" t="s">
        <v>46</v>
      </c>
      <c r="C69" s="40">
        <v>3.5</v>
      </c>
      <c r="D69" s="33"/>
    </row>
    <row r="70" spans="2:4" x14ac:dyDescent="0.25">
      <c r="B70" s="34" t="s">
        <v>47</v>
      </c>
      <c r="C70" s="40">
        <v>6.5</v>
      </c>
      <c r="D70" s="33"/>
    </row>
    <row r="71" spans="2:4" x14ac:dyDescent="0.25">
      <c r="B71" s="34" t="s">
        <v>48</v>
      </c>
      <c r="C71" s="40">
        <v>2</v>
      </c>
      <c r="D71" s="33"/>
    </row>
    <row r="72" spans="2:4" x14ac:dyDescent="0.25">
      <c r="B72" s="34" t="s">
        <v>49</v>
      </c>
      <c r="C72" s="40">
        <v>22.5</v>
      </c>
      <c r="D72" s="33"/>
    </row>
    <row r="73" spans="2:4" x14ac:dyDescent="0.25">
      <c r="B73" s="34" t="s">
        <v>50</v>
      </c>
      <c r="C73" s="40">
        <v>12</v>
      </c>
      <c r="D73" s="33"/>
    </row>
    <row r="74" spans="2:4" x14ac:dyDescent="0.25">
      <c r="B74" s="34" t="s">
        <v>51</v>
      </c>
      <c r="C74" s="40">
        <v>7</v>
      </c>
      <c r="D74" s="33"/>
    </row>
    <row r="75" spans="2:4" x14ac:dyDescent="0.25">
      <c r="B75" s="34" t="s">
        <v>52</v>
      </c>
      <c r="C75" s="40">
        <v>6</v>
      </c>
      <c r="D75" s="33"/>
    </row>
    <row r="76" spans="2:4" x14ac:dyDescent="0.25">
      <c r="B76" s="34" t="s">
        <v>53</v>
      </c>
      <c r="C76" s="40">
        <v>5</v>
      </c>
      <c r="D76" s="33"/>
    </row>
    <row r="77" spans="2:4" ht="30" x14ac:dyDescent="0.25">
      <c r="B77" s="34" t="s">
        <v>54</v>
      </c>
      <c r="C77" s="40">
        <v>14.5</v>
      </c>
      <c r="D77" s="33"/>
    </row>
    <row r="78" spans="2:4" x14ac:dyDescent="0.25">
      <c r="B78" s="34" t="s">
        <v>55</v>
      </c>
      <c r="C78" s="40">
        <v>9</v>
      </c>
      <c r="D78" s="33"/>
    </row>
    <row r="79" spans="2:4" x14ac:dyDescent="0.25">
      <c r="B79" s="34" t="s">
        <v>56</v>
      </c>
      <c r="C79" s="40">
        <v>12</v>
      </c>
      <c r="D79" s="33"/>
    </row>
    <row r="80" spans="2:4" ht="30" x14ac:dyDescent="0.25">
      <c r="B80" s="32" t="s">
        <v>120</v>
      </c>
      <c r="C80" s="40">
        <v>10</v>
      </c>
      <c r="D80" s="33"/>
    </row>
    <row r="81" spans="2:4" ht="30" x14ac:dyDescent="0.25">
      <c r="B81" s="32" t="s">
        <v>121</v>
      </c>
      <c r="C81" s="40">
        <v>15</v>
      </c>
      <c r="D81" s="33"/>
    </row>
    <row r="82" spans="2:4" x14ac:dyDescent="0.25">
      <c r="B82" s="34" t="s">
        <v>57</v>
      </c>
      <c r="C82" s="40">
        <v>6</v>
      </c>
      <c r="D82" s="33"/>
    </row>
    <row r="83" spans="2:4" ht="30" x14ac:dyDescent="0.25">
      <c r="B83" s="34" t="s">
        <v>58</v>
      </c>
      <c r="C83" s="40">
        <v>27.5</v>
      </c>
      <c r="D83" s="33"/>
    </row>
    <row r="84" spans="2:4" x14ac:dyDescent="0.25">
      <c r="B84" s="34" t="s">
        <v>59</v>
      </c>
      <c r="C84" s="40">
        <v>5</v>
      </c>
      <c r="D84" s="33"/>
    </row>
    <row r="85" spans="2:4" x14ac:dyDescent="0.25">
      <c r="B85" s="34" t="s">
        <v>60</v>
      </c>
      <c r="C85" s="40">
        <v>3.5</v>
      </c>
      <c r="D85" s="33"/>
    </row>
    <row r="86" spans="2:4" x14ac:dyDescent="0.25">
      <c r="B86" s="34" t="s">
        <v>61</v>
      </c>
      <c r="C86" s="40"/>
      <c r="D86" s="33"/>
    </row>
    <row r="87" spans="2:4" x14ac:dyDescent="0.25">
      <c r="B87" s="34" t="s">
        <v>62</v>
      </c>
      <c r="C87" s="40">
        <f>30+2</f>
        <v>32</v>
      </c>
      <c r="D87" s="33"/>
    </row>
    <row r="88" spans="2:4" x14ac:dyDescent="0.25">
      <c r="B88" s="34" t="s">
        <v>63</v>
      </c>
      <c r="C88" s="40">
        <v>10</v>
      </c>
      <c r="D88" s="33"/>
    </row>
    <row r="89" spans="2:4" x14ac:dyDescent="0.25">
      <c r="B89" s="34" t="s">
        <v>64</v>
      </c>
      <c r="C89" s="40">
        <v>2</v>
      </c>
      <c r="D89" s="33"/>
    </row>
    <row r="90" spans="2:4" ht="30" x14ac:dyDescent="0.25">
      <c r="B90" s="34" t="s">
        <v>86</v>
      </c>
      <c r="C90" s="40">
        <v>12</v>
      </c>
      <c r="D90" s="33"/>
    </row>
    <row r="91" spans="2:4" ht="30" x14ac:dyDescent="0.25">
      <c r="B91" s="32" t="s">
        <v>122</v>
      </c>
      <c r="C91" s="40">
        <f>3+4</f>
        <v>7</v>
      </c>
      <c r="D91" s="33"/>
    </row>
    <row r="92" spans="2:4" x14ac:dyDescent="0.25">
      <c r="B92" s="34" t="s">
        <v>65</v>
      </c>
      <c r="C92" s="40">
        <v>38</v>
      </c>
      <c r="D92" s="33"/>
    </row>
    <row r="93" spans="2:4" x14ac:dyDescent="0.25">
      <c r="B93" s="34" t="s">
        <v>66</v>
      </c>
      <c r="C93" s="40">
        <v>12</v>
      </c>
      <c r="D93" s="33"/>
    </row>
    <row r="94" spans="2:4" x14ac:dyDescent="0.25">
      <c r="B94" s="34" t="s">
        <v>67</v>
      </c>
      <c r="C94" s="40">
        <v>7</v>
      </c>
      <c r="D94" s="33"/>
    </row>
    <row r="95" spans="2:4" x14ac:dyDescent="0.25">
      <c r="B95" s="34" t="s">
        <v>68</v>
      </c>
      <c r="C95" s="40">
        <v>56</v>
      </c>
      <c r="D95" s="33"/>
    </row>
    <row r="96" spans="2:4" x14ac:dyDescent="0.25">
      <c r="B96" s="34" t="s">
        <v>69</v>
      </c>
      <c r="C96" s="40">
        <v>8</v>
      </c>
      <c r="D96" s="33"/>
    </row>
    <row r="97" spans="2:4" ht="30" x14ac:dyDescent="0.25">
      <c r="B97" s="34" t="s">
        <v>70</v>
      </c>
      <c r="C97" s="40"/>
      <c r="D97" s="33">
        <f>27+(16*3+4*0.5)*0.01</f>
        <v>27.5</v>
      </c>
    </row>
    <row r="98" spans="2:4" ht="30" x14ac:dyDescent="0.25">
      <c r="B98" s="34" t="s">
        <v>71</v>
      </c>
      <c r="C98" s="40"/>
      <c r="D98" s="33">
        <v>12</v>
      </c>
    </row>
    <row r="99" spans="2:4" ht="30" x14ac:dyDescent="0.25">
      <c r="B99" s="34" t="s">
        <v>72</v>
      </c>
      <c r="C99" s="40"/>
      <c r="D99" s="33">
        <f>12+(16*3+4*0.5)*0.01</f>
        <v>12.5</v>
      </c>
    </row>
    <row r="100" spans="2:4" ht="30" x14ac:dyDescent="0.25">
      <c r="B100" s="34" t="s">
        <v>73</v>
      </c>
      <c r="C100" s="40"/>
      <c r="D100" s="33">
        <f>7+(28*3+2*0.5)*0.01</f>
        <v>7.85</v>
      </c>
    </row>
    <row r="101" spans="2:4" ht="30" x14ac:dyDescent="0.25">
      <c r="B101" s="34" t="s">
        <v>74</v>
      </c>
      <c r="C101" s="40">
        <v>15</v>
      </c>
      <c r="D101" s="33"/>
    </row>
    <row r="102" spans="2:4" x14ac:dyDescent="0.25">
      <c r="B102" s="34" t="s">
        <v>75</v>
      </c>
      <c r="C102" s="40">
        <v>12</v>
      </c>
      <c r="D102" s="33"/>
    </row>
    <row r="103" spans="2:4" x14ac:dyDescent="0.25">
      <c r="B103" s="34" t="s">
        <v>76</v>
      </c>
      <c r="C103" s="40">
        <v>17</v>
      </c>
      <c r="D103" s="33"/>
    </row>
    <row r="104" spans="2:4" x14ac:dyDescent="0.25">
      <c r="B104" s="34" t="s">
        <v>77</v>
      </c>
      <c r="C104" s="40">
        <v>7</v>
      </c>
      <c r="D104" s="33"/>
    </row>
    <row r="105" spans="2:4" x14ac:dyDescent="0.25">
      <c r="B105" s="34" t="s">
        <v>78</v>
      </c>
      <c r="C105" s="40">
        <v>8</v>
      </c>
      <c r="D105" s="33"/>
    </row>
    <row r="106" spans="2:4" x14ac:dyDescent="0.25">
      <c r="B106" s="34" t="s">
        <v>79</v>
      </c>
      <c r="C106" s="40">
        <v>4</v>
      </c>
      <c r="D106" s="33"/>
    </row>
    <row r="107" spans="2:4" x14ac:dyDescent="0.25">
      <c r="B107" s="34" t="s">
        <v>80</v>
      </c>
      <c r="C107" s="40">
        <v>11</v>
      </c>
      <c r="D107" s="33"/>
    </row>
    <row r="108" spans="2:4" ht="60" x14ac:dyDescent="0.25">
      <c r="B108" s="34" t="s">
        <v>81</v>
      </c>
      <c r="C108" s="40"/>
      <c r="D108" s="33">
        <v>15</v>
      </c>
    </row>
    <row r="109" spans="2:4" x14ac:dyDescent="0.25">
      <c r="B109" s="34" t="s">
        <v>82</v>
      </c>
      <c r="C109" s="40"/>
      <c r="D109" s="33">
        <f>2*6</f>
        <v>12</v>
      </c>
    </row>
    <row r="110" spans="2:4" x14ac:dyDescent="0.25">
      <c r="B110" s="34" t="s">
        <v>83</v>
      </c>
      <c r="C110" s="40"/>
      <c r="D110" s="33">
        <v>12</v>
      </c>
    </row>
    <row r="111" spans="2:4" x14ac:dyDescent="0.25">
      <c r="B111" s="34" t="s">
        <v>84</v>
      </c>
      <c r="C111" s="40"/>
      <c r="D111" s="33">
        <v>5</v>
      </c>
    </row>
    <row r="112" spans="2:4" x14ac:dyDescent="0.25">
      <c r="B112" s="34" t="s">
        <v>85</v>
      </c>
      <c r="C112" s="40"/>
      <c r="D112" s="33">
        <v>2</v>
      </c>
    </row>
    <row r="113" spans="2:4" ht="15.75" thickBot="1" x14ac:dyDescent="0.3">
      <c r="B113" s="36" t="s">
        <v>107</v>
      </c>
      <c r="C113" s="40"/>
      <c r="D113" s="33"/>
    </row>
    <row r="114" spans="2:4" ht="25.5" customHeight="1" thickTop="1" thickBot="1" x14ac:dyDescent="0.3">
      <c r="B114" s="41" t="s">
        <v>89</v>
      </c>
      <c r="C114" s="42">
        <f>SUM(C10:C112)</f>
        <v>986.5</v>
      </c>
      <c r="D114" s="43">
        <f>SUM(D10:D112)</f>
        <v>141.85</v>
      </c>
    </row>
    <row r="115" spans="2:4" ht="30" customHeight="1" thickTop="1" thickBot="1" x14ac:dyDescent="0.3">
      <c r="B115" s="54" t="s">
        <v>126</v>
      </c>
      <c r="C115" s="55"/>
      <c r="D115" s="44">
        <f>C114*0.64+D114</f>
        <v>773.21</v>
      </c>
    </row>
    <row r="116" spans="2:4" ht="31.5" customHeight="1" thickTop="1" thickBot="1" x14ac:dyDescent="0.3">
      <c r="B116" s="47" t="s">
        <v>127</v>
      </c>
      <c r="C116" s="45">
        <f>D115/0.64</f>
        <v>1208.140625</v>
      </c>
      <c r="D116" s="46"/>
    </row>
    <row r="117" spans="2:4" ht="16.5" thickTop="1" thickBot="1" x14ac:dyDescent="0.3">
      <c r="B117" s="1"/>
    </row>
    <row r="118" spans="2:4" ht="284.25" customHeight="1" thickTop="1" thickBot="1" x14ac:dyDescent="0.3">
      <c r="B118" s="56" t="s">
        <v>95</v>
      </c>
      <c r="C118" s="57"/>
      <c r="D118" s="58"/>
    </row>
    <row r="119" spans="2:4" ht="21" customHeight="1" thickTop="1" thickBot="1" x14ac:dyDescent="0.3">
      <c r="B119" s="5"/>
      <c r="C119" s="5"/>
      <c r="D119" s="5"/>
    </row>
    <row r="120" spans="2:4" ht="37.5" customHeight="1" thickTop="1" thickBot="1" x14ac:dyDescent="0.3">
      <c r="B120" s="59" t="s">
        <v>113</v>
      </c>
      <c r="C120" s="60"/>
      <c r="D120" s="61"/>
    </row>
    <row r="121" spans="2:4" ht="21" customHeight="1" thickTop="1" x14ac:dyDescent="0.25">
      <c r="B121" s="6"/>
      <c r="C121" s="29" t="s">
        <v>87</v>
      </c>
      <c r="D121" s="30" t="s">
        <v>88</v>
      </c>
    </row>
    <row r="122" spans="2:4" ht="21" customHeight="1" x14ac:dyDescent="0.25">
      <c r="B122" s="7" t="s">
        <v>97</v>
      </c>
      <c r="C122" s="8">
        <v>1</v>
      </c>
      <c r="D122" s="9">
        <v>0.64</v>
      </c>
    </row>
    <row r="123" spans="2:4" ht="21" customHeight="1" x14ac:dyDescent="0.25">
      <c r="B123" s="10" t="s">
        <v>108</v>
      </c>
      <c r="C123" s="11">
        <v>1</v>
      </c>
      <c r="D123" s="12">
        <v>0.5</v>
      </c>
    </row>
    <row r="124" spans="2:4" ht="21" customHeight="1" x14ac:dyDescent="0.25">
      <c r="B124" s="13" t="s">
        <v>99</v>
      </c>
      <c r="C124" s="14">
        <f>300/0.64</f>
        <v>468.75</v>
      </c>
      <c r="D124" s="15">
        <v>300</v>
      </c>
    </row>
    <row r="125" spans="2:4" ht="21" customHeight="1" x14ac:dyDescent="0.25">
      <c r="B125" s="13" t="s">
        <v>100</v>
      </c>
      <c r="C125" s="14">
        <f>D124/0.5</f>
        <v>600</v>
      </c>
      <c r="D125" s="15"/>
    </row>
    <row r="126" spans="2:4" ht="21" customHeight="1" x14ac:dyDescent="0.25">
      <c r="B126" s="13" t="s">
        <v>110</v>
      </c>
      <c r="C126" s="16"/>
      <c r="D126" s="15">
        <f>D115</f>
        <v>773.21</v>
      </c>
    </row>
    <row r="127" spans="2:4" ht="21" customHeight="1" x14ac:dyDescent="0.25">
      <c r="B127" s="17" t="s">
        <v>96</v>
      </c>
      <c r="C127" s="16">
        <f>C116</f>
        <v>1208.140625</v>
      </c>
      <c r="D127" s="15"/>
    </row>
    <row r="128" spans="2:4" ht="21" customHeight="1" x14ac:dyDescent="0.25">
      <c r="B128" s="13" t="s">
        <v>109</v>
      </c>
      <c r="C128" s="14">
        <f>910+74</f>
        <v>984</v>
      </c>
      <c r="D128" s="15">
        <f>86+55+(25*3+2*0.5)+141+(25*3+2*0.5)</f>
        <v>434</v>
      </c>
    </row>
    <row r="129" spans="2:4" ht="21" customHeight="1" x14ac:dyDescent="0.25">
      <c r="B129" s="13" t="s">
        <v>111</v>
      </c>
      <c r="C129" s="14">
        <f>C128+D128/D122</f>
        <v>1662.125</v>
      </c>
      <c r="D129" s="15"/>
    </row>
    <row r="130" spans="2:4" ht="21" customHeight="1" x14ac:dyDescent="0.25">
      <c r="B130" s="17" t="s">
        <v>96</v>
      </c>
      <c r="C130" s="16"/>
      <c r="D130" s="18">
        <f>C129*D122</f>
        <v>1063.76</v>
      </c>
    </row>
    <row r="131" spans="2:4" ht="21" customHeight="1" x14ac:dyDescent="0.25">
      <c r="B131" s="13" t="s">
        <v>98</v>
      </c>
      <c r="C131" s="14">
        <f>C128+D124/D123</f>
        <v>1584</v>
      </c>
      <c r="D131" s="15"/>
    </row>
    <row r="132" spans="2:4" ht="21" customHeight="1" x14ac:dyDescent="0.25">
      <c r="B132" s="17" t="s">
        <v>96</v>
      </c>
      <c r="C132" s="16"/>
      <c r="D132" s="15">
        <f>C129*D123</f>
        <v>831.0625</v>
      </c>
    </row>
    <row r="133" spans="2:4" ht="10.5" customHeight="1" x14ac:dyDescent="0.25">
      <c r="B133" s="19"/>
      <c r="C133" s="20"/>
      <c r="D133" s="21"/>
    </row>
    <row r="134" spans="2:4" ht="21" customHeight="1" x14ac:dyDescent="0.25">
      <c r="B134" s="13" t="s">
        <v>116</v>
      </c>
      <c r="C134" s="16">
        <f>C129-C124</f>
        <v>1193.375</v>
      </c>
      <c r="D134" s="15"/>
    </row>
    <row r="135" spans="2:4" ht="21" customHeight="1" x14ac:dyDescent="0.25">
      <c r="B135" s="17" t="s">
        <v>96</v>
      </c>
      <c r="C135" s="16"/>
      <c r="D135" s="18">
        <f>D130-D124</f>
        <v>763.76</v>
      </c>
    </row>
    <row r="136" spans="2:4" ht="21" customHeight="1" x14ac:dyDescent="0.25">
      <c r="B136" s="13" t="s">
        <v>117</v>
      </c>
      <c r="C136" s="16">
        <f>C131-C125</f>
        <v>984</v>
      </c>
      <c r="D136" s="15"/>
    </row>
    <row r="137" spans="2:4" ht="21.75" customHeight="1" x14ac:dyDescent="0.25">
      <c r="B137" s="22" t="s">
        <v>96</v>
      </c>
      <c r="C137" s="23"/>
      <c r="D137" s="24">
        <f>D132-D124</f>
        <v>531.0625</v>
      </c>
    </row>
    <row r="138" spans="2:4" ht="7.5" customHeight="1" x14ac:dyDescent="0.25">
      <c r="B138" s="7"/>
      <c r="C138" s="25"/>
      <c r="D138" s="15"/>
    </row>
    <row r="139" spans="2:4" ht="21.75" customHeight="1" x14ac:dyDescent="0.25">
      <c r="B139" s="31" t="s">
        <v>112</v>
      </c>
      <c r="C139" s="25"/>
      <c r="D139" s="18">
        <v>300</v>
      </c>
    </row>
    <row r="140" spans="2:4" ht="21.75" customHeight="1" thickBot="1" x14ac:dyDescent="0.3">
      <c r="B140" s="26"/>
      <c r="C140" s="27"/>
      <c r="D140" s="28"/>
    </row>
    <row r="141" spans="2:4" ht="18.75" customHeight="1" thickTop="1" x14ac:dyDescent="0.25">
      <c r="B141" s="5"/>
      <c r="C141" s="5"/>
      <c r="D141" s="5"/>
    </row>
    <row r="142" spans="2:4" ht="24" customHeight="1" thickBot="1" x14ac:dyDescent="0.3">
      <c r="B142" s="4"/>
      <c r="C142" s="3"/>
      <c r="D142" s="3"/>
    </row>
    <row r="143" spans="2:4" ht="378" customHeight="1" thickTop="1" thickBot="1" x14ac:dyDescent="0.3">
      <c r="B143" s="56" t="s">
        <v>115</v>
      </c>
      <c r="C143" s="57"/>
      <c r="D143" s="58"/>
    </row>
    <row r="144" spans="2:4" ht="15.75" thickTop="1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</sheetData>
  <mergeCells count="12">
    <mergeCell ref="E1:F2"/>
    <mergeCell ref="B6:D6"/>
    <mergeCell ref="B3:D3"/>
    <mergeCell ref="B4:D4"/>
    <mergeCell ref="B5:D5"/>
    <mergeCell ref="B1:D2"/>
    <mergeCell ref="B7:D7"/>
    <mergeCell ref="B8:D8"/>
    <mergeCell ref="B115:C115"/>
    <mergeCell ref="B118:D118"/>
    <mergeCell ref="B143:D143"/>
    <mergeCell ref="B120:D120"/>
  </mergeCells>
  <hyperlinks>
    <hyperlink ref="B10" r:id="rId1" location="580" display="http://www.vostlit.info/Texts/rus13/Gordon/primpril.phtml - 580" xr:uid="{00000000-0004-0000-0000-000000000000}"/>
    <hyperlink ref="B14" r:id="rId2" location="581" display="http://www.vostlit.info/Texts/rus13/Gordon/primpril.phtml - 581" xr:uid="{00000000-0004-0000-0000-000001000000}"/>
    <hyperlink ref="B21" r:id="rId3" location="582" display="http://www.vostlit.info/Texts/rus13/Gordon/primpril.phtml - 582" xr:uid="{00000000-0004-0000-0000-000002000000}"/>
    <hyperlink ref="B26" r:id="rId4" location="583" display="http://www.vostlit.info/Texts/rus13/Gordon/primpril.phtml - 583" xr:uid="{00000000-0004-0000-0000-000003000000}"/>
    <hyperlink ref="B28" r:id="rId5" location="584" display="http://www.vostlit.info/Texts/rus13/Gordon/primpril.phtml - 584" xr:uid="{00000000-0004-0000-0000-000004000000}"/>
    <hyperlink ref="B31" r:id="rId6" location="585" display="http://www.vostlit.info/Texts/rus13/Gordon/primpril.phtml - 585" xr:uid="{00000000-0004-0000-0000-000005000000}"/>
    <hyperlink ref="B33" r:id="rId7" location="586" display="http://www.vostlit.info/Texts/rus13/Gordon/primpril.phtml - 586" xr:uid="{00000000-0004-0000-0000-000006000000}"/>
    <hyperlink ref="B37" r:id="rId8" location="587" display="http://www.vostlit.info/Texts/rus13/Gordon/primpril.phtml - 587" xr:uid="{00000000-0004-0000-0000-000007000000}"/>
    <hyperlink ref="B38" r:id="rId9" location="588" display="http://www.vostlit.info/Texts/rus13/Gordon/primpril.phtml - 588" xr:uid="{00000000-0004-0000-0000-000008000000}"/>
    <hyperlink ref="B60" r:id="rId10" location="589" display="http://www.vostlit.info/Texts/rus13/Gordon/primpril.phtml - 589" xr:uid="{00000000-0004-0000-0000-000009000000}"/>
    <hyperlink ref="B64" r:id="rId11" location="590" display="http://www.vostlit.info/Texts/rus13/Gordon/primpril.phtml - 590" xr:uid="{00000000-0004-0000-0000-00000A000000}"/>
    <hyperlink ref="B80" r:id="rId12" location="591" display="http://www.vostlit.info/Texts/rus13/Gordon/primpril.phtml - 591" xr:uid="{00000000-0004-0000-0000-00000B000000}"/>
    <hyperlink ref="B81" r:id="rId13" location="592" display="http://www.vostlit.info/Texts/rus13/Gordon/primpril.phtml - 592" xr:uid="{00000000-0004-0000-0000-00000C000000}"/>
    <hyperlink ref="B91" r:id="rId14" location="593" display="http://www.vostlit.info/Texts/rus13/Gordon/primpril.phtml - 593" xr:uid="{00000000-0004-0000-0000-00000D000000}"/>
    <hyperlink ref="B3" r:id="rId15" xr:uid="{00000000-0004-0000-0000-00000E000000}"/>
  </hyperlinks>
  <pageMargins left="0.7" right="0.7" top="0.75" bottom="0.75" header="0.3" footer="0.3"/>
  <pageSetup paperSize="9" orientation="portrait" r:id="rId16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Дело о возмещении расходов П. Гордона на поездку в Британию</dc:title>
  <dc:subject>20_10_17_s3_1</dc:subject>
  <dc:creator>А.К.Гоголев</dc:creator>
  <dc:description>Сайт "Встарь, или Как жили люди"  /  Дело о возмещении расходов П. Гордона на поездку в Британию</dc:description>
  <cp:lastModifiedBy>Андрей Гоголев</cp:lastModifiedBy>
  <dcterms:created xsi:type="dcterms:W3CDTF">2009-10-06T06:29:01Z</dcterms:created>
  <dcterms:modified xsi:type="dcterms:W3CDTF">2019-02-18T07:53:14Z</dcterms:modified>
</cp:coreProperties>
</file>